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helina_e\Documents\ОТЧЕТ 2024\отчет ГОДОВОЙ\"/>
    </mc:Choice>
  </mc:AlternateContent>
  <workbookProtection workbookAlgorithmName="SHA-512" workbookHashValue="xG2iVzC07wF9o9dgQxSYk9dUooGd5NC/0e9YQ7rOEUtFsS/Su3KWW5x5BfMu5BG4dAq9idw22Mu3eff3kTfcKA==" workbookSaltValue="fAIKCLcE7qgOvL11C5bRHw==" workbookSpinCount="100000" lockStructure="1"/>
  <bookViews>
    <workbookView xWindow="-110" yWindow="-110" windowWidth="33120" windowHeight="18270" activeTab="6"/>
  </bookViews>
  <sheets>
    <sheet name="Титул" sheetId="1" r:id="rId1"/>
    <sheet name="Содержание" sheetId="2" r:id="rId2"/>
    <sheet name="Ф_1" sheetId="3" r:id="rId3"/>
    <sheet name="Ф_2_1" sheetId="4" r:id="rId4"/>
    <sheet name="Ф_2_2" sheetId="5" r:id="rId5"/>
    <sheet name="Ф_2_3" sheetId="6" r:id="rId6"/>
    <sheet name="Ф_3" sheetId="7" r:id="rId7"/>
    <sheet name="Ф_3_ДВ" sheetId="8" r:id="rId8"/>
  </sheets>
  <calcPr calcId="162913"/>
</workbook>
</file>

<file path=xl/calcChain.xml><?xml version="1.0" encoding="utf-8"?>
<calcChain xmlns="http://schemas.openxmlformats.org/spreadsheetml/2006/main">
  <c r="G30" i="4" l="1"/>
  <c r="G29" i="4"/>
  <c r="G35" i="4"/>
  <c r="G26" i="4"/>
  <c r="C23" i="5"/>
  <c r="L28" i="6" l="1"/>
  <c r="L25" i="6"/>
  <c r="L35" i="6"/>
  <c r="L34" i="6"/>
  <c r="L42" i="6"/>
  <c r="L43" i="4" l="1"/>
  <c r="C29" i="8" l="1"/>
  <c r="C23" i="8"/>
  <c r="C8" i="8"/>
  <c r="C21" i="8" s="1"/>
  <c r="C39" i="7"/>
  <c r="C38" i="7"/>
  <c r="C37" i="7"/>
  <c r="C36" i="7"/>
  <c r="C35" i="7"/>
  <c r="F34" i="7"/>
  <c r="E34" i="7"/>
  <c r="D34" i="7"/>
  <c r="C33" i="7"/>
  <c r="C32" i="7"/>
  <c r="C31" i="7"/>
  <c r="C30" i="7"/>
  <c r="C29" i="7"/>
  <c r="F28" i="7"/>
  <c r="E28" i="7"/>
  <c r="D28" i="7"/>
  <c r="C27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F7" i="7"/>
  <c r="F26" i="7" s="1"/>
  <c r="E7" i="7"/>
  <c r="E26" i="7" s="1"/>
  <c r="D7" i="7"/>
  <c r="D26" i="7" s="1"/>
  <c r="C6" i="7"/>
  <c r="J51" i="6"/>
  <c r="J50" i="6"/>
  <c r="J49" i="6"/>
  <c r="J48" i="6"/>
  <c r="J47" i="6"/>
  <c r="J46" i="6"/>
  <c r="J45" i="6"/>
  <c r="J44" i="6"/>
  <c r="N43" i="6"/>
  <c r="N36" i="6" s="1"/>
  <c r="N21" i="6" s="1"/>
  <c r="N52" i="6" s="1"/>
  <c r="M43" i="6"/>
  <c r="L43" i="6"/>
  <c r="K43" i="6"/>
  <c r="J43" i="6" s="1"/>
  <c r="I43" i="6"/>
  <c r="H43" i="6"/>
  <c r="G43" i="6"/>
  <c r="F43" i="6"/>
  <c r="J42" i="6"/>
  <c r="J41" i="6"/>
  <c r="J40" i="6"/>
  <c r="J39" i="6"/>
  <c r="J38" i="6"/>
  <c r="N37" i="6"/>
  <c r="M37" i="6"/>
  <c r="L37" i="6"/>
  <c r="L36" i="6" s="1"/>
  <c r="K37" i="6"/>
  <c r="I37" i="6"/>
  <c r="H37" i="6"/>
  <c r="G37" i="6"/>
  <c r="F37" i="6"/>
  <c r="M36" i="6"/>
  <c r="I36" i="6"/>
  <c r="H36" i="6"/>
  <c r="G36" i="6"/>
  <c r="F36" i="6"/>
  <c r="J35" i="6"/>
  <c r="J34" i="6"/>
  <c r="J33" i="6"/>
  <c r="J32" i="6"/>
  <c r="J31" i="6"/>
  <c r="N30" i="6"/>
  <c r="J30" i="6" s="1"/>
  <c r="M30" i="6"/>
  <c r="L30" i="6"/>
  <c r="K30" i="6"/>
  <c r="I30" i="6"/>
  <c r="H30" i="6"/>
  <c r="H21" i="6" s="1"/>
  <c r="G30" i="6"/>
  <c r="F30" i="6"/>
  <c r="F21" i="6" s="1"/>
  <c r="J29" i="6"/>
  <c r="J28" i="6"/>
  <c r="J27" i="6"/>
  <c r="J26" i="6"/>
  <c r="J25" i="6"/>
  <c r="J24" i="6"/>
  <c r="J23" i="6"/>
  <c r="N22" i="6"/>
  <c r="M22" i="6"/>
  <c r="L22" i="6"/>
  <c r="J22" i="6" s="1"/>
  <c r="K22" i="6"/>
  <c r="I22" i="6"/>
  <c r="H22" i="6"/>
  <c r="G22" i="6"/>
  <c r="F22" i="6"/>
  <c r="M21" i="6"/>
  <c r="M52" i="6" s="1"/>
  <c r="I21" i="6"/>
  <c r="I52" i="6" s="1"/>
  <c r="G21" i="6"/>
  <c r="G52" i="6" s="1"/>
  <c r="J20" i="6"/>
  <c r="J19" i="6"/>
  <c r="K9" i="6"/>
  <c r="K10" i="6" s="1"/>
  <c r="G9" i="6"/>
  <c r="G10" i="6" s="1"/>
  <c r="C7" i="6"/>
  <c r="E56" i="5"/>
  <c r="E55" i="5"/>
  <c r="E53" i="5"/>
  <c r="E52" i="5"/>
  <c r="E51" i="5"/>
  <c r="E50" i="5"/>
  <c r="D49" i="5"/>
  <c r="C49" i="5"/>
  <c r="E48" i="5"/>
  <c r="E47" i="5"/>
  <c r="E46" i="5"/>
  <c r="E45" i="5"/>
  <c r="E44" i="5"/>
  <c r="E43" i="5"/>
  <c r="E42" i="5"/>
  <c r="D41" i="5"/>
  <c r="C41" i="5"/>
  <c r="E40" i="5"/>
  <c r="E39" i="5"/>
  <c r="E38" i="5"/>
  <c r="E37" i="5"/>
  <c r="E36" i="5"/>
  <c r="D35" i="5"/>
  <c r="C35" i="5"/>
  <c r="E33" i="5"/>
  <c r="E32" i="5"/>
  <c r="E31" i="5"/>
  <c r="E30" i="5"/>
  <c r="E29" i="5"/>
  <c r="D28" i="5"/>
  <c r="C28" i="5"/>
  <c r="E27" i="5"/>
  <c r="E26" i="5"/>
  <c r="E25" i="5"/>
  <c r="E24" i="5"/>
  <c r="E23" i="5"/>
  <c r="E22" i="5"/>
  <c r="E21" i="5"/>
  <c r="D20" i="5"/>
  <c r="C20" i="5"/>
  <c r="E18" i="5"/>
  <c r="E17" i="5"/>
  <c r="E16" i="5"/>
  <c r="E15" i="5"/>
  <c r="D14" i="5"/>
  <c r="C14" i="5"/>
  <c r="C12" i="5" s="1"/>
  <c r="E13" i="5"/>
  <c r="D12" i="5"/>
  <c r="E11" i="5"/>
  <c r="E10" i="5"/>
  <c r="D9" i="5"/>
  <c r="C9" i="5"/>
  <c r="E9" i="5" s="1"/>
  <c r="H59" i="4"/>
  <c r="C59" i="4"/>
  <c r="H58" i="4"/>
  <c r="C58" i="4"/>
  <c r="H56" i="4"/>
  <c r="C56" i="4"/>
  <c r="H55" i="4"/>
  <c r="C55" i="4"/>
  <c r="H54" i="4"/>
  <c r="C54" i="4"/>
  <c r="H53" i="4"/>
  <c r="C53" i="4"/>
  <c r="L52" i="4"/>
  <c r="K52" i="4"/>
  <c r="J52" i="4"/>
  <c r="I52" i="4"/>
  <c r="G52" i="4"/>
  <c r="F52" i="4"/>
  <c r="E52" i="4"/>
  <c r="D52" i="4"/>
  <c r="H51" i="4"/>
  <c r="C51" i="4"/>
  <c r="H50" i="4"/>
  <c r="E49" i="6" s="1"/>
  <c r="D49" i="6" s="1"/>
  <c r="C49" i="6" s="1"/>
  <c r="C50" i="4"/>
  <c r="H49" i="4"/>
  <c r="E48" i="6" s="1"/>
  <c r="D48" i="6" s="1"/>
  <c r="C48" i="6" s="1"/>
  <c r="C49" i="4"/>
  <c r="H48" i="4"/>
  <c r="C48" i="4"/>
  <c r="H47" i="4"/>
  <c r="C47" i="4"/>
  <c r="H46" i="4"/>
  <c r="E45" i="6" s="1"/>
  <c r="D45" i="6" s="1"/>
  <c r="C45" i="6" s="1"/>
  <c r="C46" i="4"/>
  <c r="H45" i="4"/>
  <c r="E44" i="6" s="1"/>
  <c r="D44" i="6" s="1"/>
  <c r="C44" i="6" s="1"/>
  <c r="C45" i="4"/>
  <c r="L44" i="4"/>
  <c r="K44" i="4"/>
  <c r="J44" i="4"/>
  <c r="I44" i="4"/>
  <c r="G44" i="4"/>
  <c r="F44" i="4"/>
  <c r="E44" i="4"/>
  <c r="D44" i="4"/>
  <c r="H43" i="4"/>
  <c r="E42" i="6" s="1"/>
  <c r="D42" i="6" s="1"/>
  <c r="C43" i="4"/>
  <c r="H42" i="4"/>
  <c r="C42" i="4"/>
  <c r="H41" i="4"/>
  <c r="C41" i="4"/>
  <c r="H40" i="4"/>
  <c r="E39" i="6" s="1"/>
  <c r="D39" i="6" s="1"/>
  <c r="C39" i="6" s="1"/>
  <c r="C40" i="4"/>
  <c r="H39" i="4"/>
  <c r="E38" i="6" s="1"/>
  <c r="D38" i="6" s="1"/>
  <c r="C38" i="6" s="1"/>
  <c r="C39" i="4"/>
  <c r="L38" i="4"/>
  <c r="K38" i="4"/>
  <c r="J38" i="4"/>
  <c r="I38" i="4"/>
  <c r="G38" i="4"/>
  <c r="F38" i="4"/>
  <c r="E38" i="4"/>
  <c r="D38" i="4"/>
  <c r="D37" i="4"/>
  <c r="H36" i="4"/>
  <c r="C36" i="4"/>
  <c r="H35" i="4"/>
  <c r="C35" i="4"/>
  <c r="H34" i="4"/>
  <c r="E33" i="6" s="1"/>
  <c r="D33" i="6" s="1"/>
  <c r="C33" i="6" s="1"/>
  <c r="C34" i="4"/>
  <c r="H33" i="4"/>
  <c r="E32" i="6" s="1"/>
  <c r="D32" i="6" s="1"/>
  <c r="C32" i="6" s="1"/>
  <c r="C33" i="4"/>
  <c r="H32" i="4"/>
  <c r="C32" i="4"/>
  <c r="L31" i="4"/>
  <c r="K31" i="4"/>
  <c r="J31" i="4"/>
  <c r="I31" i="4"/>
  <c r="G31" i="4"/>
  <c r="F31" i="4"/>
  <c r="E31" i="4"/>
  <c r="D31" i="4"/>
  <c r="H30" i="4"/>
  <c r="C30" i="4"/>
  <c r="H29" i="4"/>
  <c r="C29" i="4"/>
  <c r="H28" i="4"/>
  <c r="E27" i="6" s="1"/>
  <c r="D27" i="6" s="1"/>
  <c r="C28" i="4"/>
  <c r="H27" i="4"/>
  <c r="E26" i="6" s="1"/>
  <c r="D26" i="6" s="1"/>
  <c r="C27" i="4"/>
  <c r="H26" i="4"/>
  <c r="C26" i="4"/>
  <c r="H25" i="4"/>
  <c r="C25" i="4"/>
  <c r="H24" i="4"/>
  <c r="E23" i="6" s="1"/>
  <c r="D23" i="6" s="1"/>
  <c r="C23" i="6" s="1"/>
  <c r="C24" i="4"/>
  <c r="L23" i="4"/>
  <c r="K23" i="4"/>
  <c r="J23" i="4"/>
  <c r="I23" i="4"/>
  <c r="G23" i="4"/>
  <c r="F23" i="4"/>
  <c r="E23" i="4"/>
  <c r="D23" i="4"/>
  <c r="H21" i="4"/>
  <c r="C21" i="4"/>
  <c r="H20" i="4"/>
  <c r="C20" i="4"/>
  <c r="H19" i="4"/>
  <c r="C19" i="4"/>
  <c r="H18" i="4"/>
  <c r="C18" i="4"/>
  <c r="L17" i="4"/>
  <c r="L15" i="4" s="1"/>
  <c r="K17" i="4"/>
  <c r="K15" i="4" s="1"/>
  <c r="J17" i="4"/>
  <c r="J15" i="4" s="1"/>
  <c r="I17" i="4"/>
  <c r="G17" i="4"/>
  <c r="F17" i="4"/>
  <c r="F15" i="4" s="1"/>
  <c r="E17" i="4"/>
  <c r="D17" i="4"/>
  <c r="H16" i="4"/>
  <c r="C16" i="4"/>
  <c r="G15" i="4"/>
  <c r="E15" i="4"/>
  <c r="D15" i="4"/>
  <c r="H14" i="4"/>
  <c r="M14" i="4" s="1"/>
  <c r="C14" i="4"/>
  <c r="H13" i="4"/>
  <c r="C13" i="4"/>
  <c r="M13" i="4" s="1"/>
  <c r="L12" i="4"/>
  <c r="K12" i="4"/>
  <c r="J12" i="4"/>
  <c r="I12" i="4"/>
  <c r="G12" i="4"/>
  <c r="F12" i="4"/>
  <c r="E12" i="4"/>
  <c r="D12" i="4"/>
  <c r="D67" i="3"/>
  <c r="D59" i="3"/>
  <c r="D55" i="3"/>
  <c r="D48" i="3"/>
  <c r="D34" i="3"/>
  <c r="D41" i="3" s="1"/>
  <c r="D25" i="3"/>
  <c r="D21" i="3"/>
  <c r="D13" i="3"/>
  <c r="D8" i="3"/>
  <c r="C28" i="7" l="1"/>
  <c r="C34" i="7"/>
  <c r="C26" i="7"/>
  <c r="I37" i="4"/>
  <c r="F37" i="4"/>
  <c r="G37" i="4"/>
  <c r="F22" i="4"/>
  <c r="F57" i="4" s="1"/>
  <c r="G22" i="4"/>
  <c r="G57" i="4" s="1"/>
  <c r="G60" i="4" s="1"/>
  <c r="C52" i="4"/>
  <c r="M48" i="4"/>
  <c r="C44" i="4"/>
  <c r="M41" i="4"/>
  <c r="C15" i="4"/>
  <c r="M59" i="4"/>
  <c r="M58" i="4"/>
  <c r="M54" i="4"/>
  <c r="M55" i="4"/>
  <c r="M53" i="4"/>
  <c r="M51" i="4"/>
  <c r="M47" i="4"/>
  <c r="M42" i="4"/>
  <c r="C38" i="4"/>
  <c r="M35" i="4"/>
  <c r="M32" i="4"/>
  <c r="D22" i="4"/>
  <c r="D57" i="4" s="1"/>
  <c r="D60" i="4" s="1"/>
  <c r="M21" i="4"/>
  <c r="M20" i="4"/>
  <c r="M19" i="4"/>
  <c r="M18" i="4"/>
  <c r="M36" i="4"/>
  <c r="C31" i="4"/>
  <c r="M30" i="4"/>
  <c r="M29" i="4"/>
  <c r="M26" i="4"/>
  <c r="M25" i="4"/>
  <c r="E49" i="5"/>
  <c r="E41" i="5"/>
  <c r="C34" i="5"/>
  <c r="E28" i="5"/>
  <c r="E20" i="5"/>
  <c r="C19" i="5"/>
  <c r="C54" i="5" s="1"/>
  <c r="E14" i="5"/>
  <c r="D34" i="5"/>
  <c r="M56" i="4"/>
  <c r="H52" i="4"/>
  <c r="L37" i="4"/>
  <c r="K37" i="4"/>
  <c r="K22" i="4" s="1"/>
  <c r="J37" i="4"/>
  <c r="J22" i="4" s="1"/>
  <c r="J57" i="4" s="1"/>
  <c r="J60" i="4" s="1"/>
  <c r="H44" i="4"/>
  <c r="M44" i="4" s="1"/>
  <c r="M50" i="4"/>
  <c r="M40" i="4"/>
  <c r="H17" i="4"/>
  <c r="D40" i="3"/>
  <c r="D6" i="3"/>
  <c r="D19" i="3" s="1"/>
  <c r="J37" i="6"/>
  <c r="C42" i="6"/>
  <c r="C27" i="6"/>
  <c r="C26" i="6"/>
  <c r="M28" i="4"/>
  <c r="H31" i="4"/>
  <c r="I22" i="4"/>
  <c r="M24" i="4"/>
  <c r="M16" i="4"/>
  <c r="E35" i="5"/>
  <c r="E34" i="5"/>
  <c r="F9" i="6"/>
  <c r="F10" i="6" s="1"/>
  <c r="F52" i="6"/>
  <c r="L22" i="4"/>
  <c r="L57" i="4" s="1"/>
  <c r="L60" i="4" s="1"/>
  <c r="L21" i="6"/>
  <c r="L52" i="6" s="1"/>
  <c r="H9" i="6"/>
  <c r="H10" i="6" s="1"/>
  <c r="H52" i="6"/>
  <c r="H37" i="4"/>
  <c r="M27" i="4"/>
  <c r="M39" i="4"/>
  <c r="M43" i="4"/>
  <c r="D19" i="5"/>
  <c r="E24" i="6"/>
  <c r="D24" i="6" s="1"/>
  <c r="C24" i="6" s="1"/>
  <c r="E31" i="6"/>
  <c r="D31" i="6" s="1"/>
  <c r="C31" i="6" s="1"/>
  <c r="E34" i="6"/>
  <c r="D34" i="6" s="1"/>
  <c r="C34" i="6" s="1"/>
  <c r="E46" i="6"/>
  <c r="D46" i="6" s="1"/>
  <c r="C46" i="6" s="1"/>
  <c r="H12" i="4"/>
  <c r="C23" i="4"/>
  <c r="M33" i="4"/>
  <c r="E37" i="4"/>
  <c r="C37" i="4" s="1"/>
  <c r="M45" i="4"/>
  <c r="M49" i="4"/>
  <c r="E12" i="5"/>
  <c r="K36" i="6"/>
  <c r="C17" i="4"/>
  <c r="M17" i="4" s="1"/>
  <c r="H38" i="4"/>
  <c r="E25" i="6"/>
  <c r="D25" i="6" s="1"/>
  <c r="C25" i="6" s="1"/>
  <c r="E28" i="6"/>
  <c r="D28" i="6" s="1"/>
  <c r="C28" i="6" s="1"/>
  <c r="E35" i="6"/>
  <c r="D35" i="6" s="1"/>
  <c r="C35" i="6" s="1"/>
  <c r="E40" i="6"/>
  <c r="D40" i="6" s="1"/>
  <c r="C40" i="6" s="1"/>
  <c r="E47" i="6"/>
  <c r="D47" i="6" s="1"/>
  <c r="C47" i="6" s="1"/>
  <c r="E50" i="6"/>
  <c r="D50" i="6" s="1"/>
  <c r="C50" i="6" s="1"/>
  <c r="M34" i="4"/>
  <c r="M46" i="4"/>
  <c r="I15" i="4"/>
  <c r="H15" i="4" s="1"/>
  <c r="E29" i="6"/>
  <c r="D29" i="6" s="1"/>
  <c r="C29" i="6" s="1"/>
  <c r="E41" i="6"/>
  <c r="D41" i="6" s="1"/>
  <c r="C41" i="6" s="1"/>
  <c r="H23" i="4"/>
  <c r="C12" i="4"/>
  <c r="C7" i="7"/>
  <c r="E43" i="6" l="1"/>
  <c r="D43" i="6" s="1"/>
  <c r="C43" i="6" s="1"/>
  <c r="M52" i="4"/>
  <c r="E22" i="4"/>
  <c r="E57" i="4" s="1"/>
  <c r="E60" i="4" s="1"/>
  <c r="M31" i="4"/>
  <c r="E19" i="5"/>
  <c r="E51" i="6"/>
  <c r="D51" i="6" s="1"/>
  <c r="C51" i="6" s="1"/>
  <c r="E30" i="6"/>
  <c r="D30" i="6" s="1"/>
  <c r="C30" i="6" s="1"/>
  <c r="H22" i="4"/>
  <c r="E21" i="6" s="1"/>
  <c r="M12" i="4"/>
  <c r="E19" i="6"/>
  <c r="D19" i="6" s="1"/>
  <c r="C19" i="6" s="1"/>
  <c r="I57" i="4"/>
  <c r="K21" i="6"/>
  <c r="J36" i="6"/>
  <c r="E9" i="6"/>
  <c r="E10" i="6" s="1"/>
  <c r="E20" i="6"/>
  <c r="D20" i="6" s="1"/>
  <c r="C20" i="6" s="1"/>
  <c r="M15" i="4"/>
  <c r="E22" i="6"/>
  <c r="D22" i="6" s="1"/>
  <c r="C22" i="6" s="1"/>
  <c r="M23" i="4"/>
  <c r="M38" i="4"/>
  <c r="E37" i="6"/>
  <c r="D37" i="6" s="1"/>
  <c r="C37" i="6" s="1"/>
  <c r="K57" i="4"/>
  <c r="M37" i="4"/>
  <c r="E36" i="6"/>
  <c r="D36" i="6" s="1"/>
  <c r="D54" i="5"/>
  <c r="E54" i="5" s="1"/>
  <c r="C57" i="4" l="1"/>
  <c r="C22" i="4"/>
  <c r="M22" i="4" s="1"/>
  <c r="C36" i="6"/>
  <c r="K52" i="6"/>
  <c r="J52" i="6" s="1"/>
  <c r="J21" i="6"/>
  <c r="I9" i="6" s="1"/>
  <c r="I10" i="6" s="1"/>
  <c r="I60" i="4"/>
  <c r="H57" i="4"/>
  <c r="D21" i="6"/>
  <c r="D9" i="6"/>
  <c r="C21" i="6" l="1"/>
  <c r="M57" i="4"/>
  <c r="E52" i="6"/>
  <c r="D52" i="6" s="1"/>
  <c r="C52" i="6" s="1"/>
  <c r="C9" i="6"/>
  <c r="C10" i="6" s="1"/>
  <c r="D10" i="6"/>
</calcChain>
</file>

<file path=xl/sharedStrings.xml><?xml version="1.0" encoding="utf-8"?>
<sst xmlns="http://schemas.openxmlformats.org/spreadsheetml/2006/main" count="780" uniqueCount="439">
  <si>
    <t>ПРОГРАММА СТРАТЕГИЧЕСКОГО АКАДЕМИЧЕСКОГО ЛИДЕРСТВА "ПРИОРИТЕТ-2030"</t>
  </si>
  <si>
    <t>КОНФИДЕНЦИАЛЬНОСТЬ ГАРАНТИРУЕТСЯ ПОЛУЧАТЕЛЕМ ИНФОРМАЦИИ</t>
  </si>
  <si>
    <t>ФОРМА ПРЕДОСТАВЛЯЕТСЯ В ЛИЧНОМ КАБИНЕТЕ ИНФОРМАЦИОННОЙ СИСТЕМЫ "ПРИОРИТЕТ-2030"</t>
  </si>
  <si>
    <t xml:space="preserve">ОТЧЕТ О ФИНАНСОВОМ ОБЕСПЕЧЕНИИ ПРОГРАММЫ РАЗВИТИЯ </t>
  </si>
  <si>
    <t xml:space="preserve">УНИВЕРСИТЕТА В РАМКАХ РЕАЛИЗАЦИИ </t>
  </si>
  <si>
    <t>ПРОГРАММЫ СТРАТЕГИЧЕСКОГО АКАДЕМИЧЕСКОГО ЛИДЕРСТВА "ПРИОРИТЕТ-2030"</t>
  </si>
  <si>
    <t>за 2024 год</t>
  </si>
  <si>
    <t>Предоставляют:</t>
  </si>
  <si>
    <t>Сроки предоставления</t>
  </si>
  <si>
    <t xml:space="preserve">Университеты - участники программы стратегического академического лидерства </t>
  </si>
  <si>
    <t>не позднее 27 января после отчетного периода</t>
  </si>
  <si>
    <t>"Приоритет-2030" - получатели грантов в форме субсидии</t>
  </si>
  <si>
    <t>Годовая</t>
  </si>
  <si>
    <t>Код отчитывающейся организации по ОКПО (для обособленного подразделения юридического лица - идентификационный номер)</t>
  </si>
  <si>
    <t>Код территории по ОКТМО</t>
  </si>
  <si>
    <t>Наименование 
университета</t>
  </si>
  <si>
    <t>Федеральное государственное бюджетное образовательное учреждение высшего образования «Приволжский исследовательский медицинский университет» Министерства здравоохранения Российской Федерации</t>
  </si>
  <si>
    <t>01963025</t>
  </si>
  <si>
    <t>22701000001</t>
  </si>
  <si>
    <t>ИНН</t>
  </si>
  <si>
    <t>5260037940</t>
  </si>
  <si>
    <t>Достоверность сведений представленных в настоящих отчетах подтверждаю.</t>
  </si>
  <si>
    <t>Содержание отчета о финансовом обеспечении программы развития университета в рамках реализации программы стратегического академического лидерства "Приоритет-2030"</t>
  </si>
  <si>
    <t>Раздел отчета</t>
  </si>
  <si>
    <t>Лист</t>
  </si>
  <si>
    <t>Наименование раздела</t>
  </si>
  <si>
    <t>Примечание</t>
  </si>
  <si>
    <t>Ф_1</t>
  </si>
  <si>
    <t>Информация о результатах деятельности и реализации программы развития в рамках программы стратегического академического лидерства "Приоритет-2030"</t>
  </si>
  <si>
    <t>заполняют все вузы</t>
  </si>
  <si>
    <t>Ф_2_1</t>
  </si>
  <si>
    <t>Расходы, источником финансового обеспечения которых является Субсидия (S4)</t>
  </si>
  <si>
    <t>заполняют все вузы, 
за исключением университетов-кандидатов</t>
  </si>
  <si>
    <t>Ф_2_2</t>
  </si>
  <si>
    <t>Расходы, источником финансового обеспечения которых является Субсидия (D8)</t>
  </si>
  <si>
    <t>заполняют все вузы, за исключением университетов-кандидатов</t>
  </si>
  <si>
    <t>Ф_2_3</t>
  </si>
  <si>
    <t>Финансовое обеспечение программы развития университета в рамках реализации программы стратегического академического лидерства "Приоритет-2030"</t>
  </si>
  <si>
    <t>Ф_3</t>
  </si>
  <si>
    <t>Использование средств гранта на реализацию мероприятий программы развития,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"Приоритет-2030", утвержденных постановлением Правительства Российской Федерации от 13 мая 2021 г. № 729 "О мерах по реализации программы стратегического академического лидерства "Приоритет-2030"</t>
  </si>
  <si>
    <t>Не заполняется университетами, соответствующими пятой группе критериев допуска для участия в отборе ("Дальневосточный трек")</t>
  </si>
  <si>
    <t>Ф_3_ДВ</t>
  </si>
  <si>
    <t>Использование гранта на реализацию мероприятий программы развития, указанных в пункте 5(1)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"Приоритет-2030", утвержденных постановлением Правительства Российской Федерации от 13 мая 2021 г. № 729 "О мерах по реализации программы стратегического академического лидерства "Приоритет-2030"</t>
  </si>
  <si>
    <t>Заполняется университетами, соответствующими пятой группе критериев допуска для участия в отборе ("Дальневосточный трек"). Другие университеты не заполняют.</t>
  </si>
  <si>
    <t>1. Информация о результатах деятельности и реализации программы развития в рамках программы стратегического академического лидерства "Приоритет-2030"</t>
  </si>
  <si>
    <t>Отчетная дата</t>
  </si>
  <si>
    <t>Наименование показателя</t>
  </si>
  <si>
    <t>Код строки</t>
  </si>
  <si>
    <t>Ед.изм.</t>
  </si>
  <si>
    <t>Значение показателя</t>
  </si>
  <si>
    <t>Информация о поступлениях</t>
  </si>
  <si>
    <t>Общая сумма кассовых поступлений университета, всего (сумма строк 110,120,130,140,150,160)</t>
  </si>
  <si>
    <t>100</t>
  </si>
  <si>
    <t>руб.</t>
  </si>
  <si>
    <t>в том числе:
поступления из федерального бюджета (за исключением гранта на реализацию программы стратегического академического лидерства "Приоритет-2030")</t>
  </si>
  <si>
    <t>110</t>
  </si>
  <si>
    <t>сумма гранта на реализацию программы стратегического академического лидерства "Приоритет-2030" (сумма строк 121,122)</t>
  </si>
  <si>
    <t>120</t>
  </si>
  <si>
    <t>из них:
базовая часть гранта</t>
  </si>
  <si>
    <t>121</t>
  </si>
  <si>
    <t>специальная часть гранта</t>
  </si>
  <si>
    <t>122</t>
  </si>
  <si>
    <t>поступления из средств субъекта Российской Федерации</t>
  </si>
  <si>
    <t>130</t>
  </si>
  <si>
    <t>поступления из местных бюджетов</t>
  </si>
  <si>
    <t>140</t>
  </si>
  <si>
    <t>поступления из внебюджетных источников (сумма строк 151-154):</t>
  </si>
  <si>
    <t>150</t>
  </si>
  <si>
    <t>из них:
поступления от выполнения научно-исследовательских и опытно-конструкторских работ</t>
  </si>
  <si>
    <t>151</t>
  </si>
  <si>
    <t>поступления по договорам на оказание платных образовательных услуг</t>
  </si>
  <si>
    <t>152</t>
  </si>
  <si>
    <t>целевые и безвозмездные поступления, спонсорская помощь, пожертвования</t>
  </si>
  <si>
    <t>153</t>
  </si>
  <si>
    <t>прочие внебюджетные поступления</t>
  </si>
  <si>
    <t>154</t>
  </si>
  <si>
    <t>средства РНФ, всего</t>
  </si>
  <si>
    <t>160</t>
  </si>
  <si>
    <t>Доля гранта на реализацию программы "Приоритет-2030" в общем объеме кассовых поступлений (стр120/стр100*100)</t>
  </si>
  <si>
    <t>170</t>
  </si>
  <si>
    <t>%</t>
  </si>
  <si>
    <t>Кассовые поступления от выполнения научно-исследовательских и опытно-конструкторских работ в рамках реализации проектов программы развития университета</t>
  </si>
  <si>
    <t>180</t>
  </si>
  <si>
    <t>Доля поступлений от выполнения научно-исследовательских и опытно-конструкторских работ в рамках реализации проектов программы развития университета в общем объеме поступлений от выполнения научно-исследовательских и опытно-конструкторских работ (стр.180/стр.151*100)</t>
  </si>
  <si>
    <t>181</t>
  </si>
  <si>
    <t>Кассовые поступления от использования нематериальных активов (результатов интеллектуальной деятельности)</t>
  </si>
  <si>
    <t>190</t>
  </si>
  <si>
    <t>из них созданных в рамках реализации программы развития</t>
  </si>
  <si>
    <t>191</t>
  </si>
  <si>
    <t>Прочие (некассовые) поступления, всего</t>
  </si>
  <si>
    <t>200</t>
  </si>
  <si>
    <t>в том числе:
в рамках мероприятий программы развития университета - всего (сумма строк 202-207)</t>
  </si>
  <si>
    <t>201</t>
  </si>
  <si>
    <t>из них:
безвозмездная передача материальных активов в собственность и/или безвозмездное пользование</t>
  </si>
  <si>
    <t>202</t>
  </si>
  <si>
    <t>безвозмездная передача  нематериальных активов в собственность и/или безвозмездное пользование</t>
  </si>
  <si>
    <t>203</t>
  </si>
  <si>
    <t>передача материальных активов во временное пользование</t>
  </si>
  <si>
    <t>204</t>
  </si>
  <si>
    <t>передача нематериальных активов во временное пользование</t>
  </si>
  <si>
    <t>205</t>
  </si>
  <si>
    <t>безвозмездное оказание работ и услуг</t>
  </si>
  <si>
    <t>206</t>
  </si>
  <si>
    <t>прочие некассовые поступления</t>
  </si>
  <si>
    <t>207</t>
  </si>
  <si>
    <t>Информация о выплатах</t>
  </si>
  <si>
    <t>Общая сумма кассовых выплат университета, всего</t>
  </si>
  <si>
    <t>300</t>
  </si>
  <si>
    <t>в том числе:
расходы на реализацию программы стратегического академического лидерства "Приоритет-2030" (сумма строк 311-315), всего</t>
  </si>
  <si>
    <t>310</t>
  </si>
  <si>
    <t xml:space="preserve">из них:
за счет гранта на реализацию программы "Приоритет-2030" (без расходов за счет остатков прошлых лет и возвратов дебиторской задолженности) </t>
  </si>
  <si>
    <t>311</t>
  </si>
  <si>
    <t>за счет иных поступлений из федерального бюджета</t>
  </si>
  <si>
    <t>312</t>
  </si>
  <si>
    <t>за счет внебюджетных средств (из строки 150)</t>
  </si>
  <si>
    <t>313</t>
  </si>
  <si>
    <t xml:space="preserve">     за счет грантов РНФ</t>
  </si>
  <si>
    <t>314</t>
  </si>
  <si>
    <t xml:space="preserve">     за счет прочих источников</t>
  </si>
  <si>
    <t>315</t>
  </si>
  <si>
    <t>Доля расходов на реализацию программы "Приоритет-2030" в общем объеме кассовых выплат университета (стр.310/стр.300*100)</t>
  </si>
  <si>
    <t>320</t>
  </si>
  <si>
    <t>Доля расходов за счет гранта на реализацию программы "Приоритет-2030" в общем объеме расходов на указанную программу (стр.311/стр.310*100)</t>
  </si>
  <si>
    <t>330</t>
  </si>
  <si>
    <t>Информация об активах</t>
  </si>
  <si>
    <t>Основные средства (остаточная балансовая стоимость на 01.01.2024)</t>
  </si>
  <si>
    <t>400</t>
  </si>
  <si>
    <t>Увеличение стоимости основных средств (включая поступления, переоценку и пр.) в отчетном году</t>
  </si>
  <si>
    <t>410</t>
  </si>
  <si>
    <t>в том числе в рамках мероприятий программы развития университета</t>
  </si>
  <si>
    <t>411</t>
  </si>
  <si>
    <t>из них за счет средств гранта</t>
  </si>
  <si>
    <t>412</t>
  </si>
  <si>
    <t>Уменьшение стоимости основных средств (включая выбытие, амортизацию, переоценку и пр.) в отчетном году</t>
  </si>
  <si>
    <t>420</t>
  </si>
  <si>
    <t>Основные средства (остаточная балансовая стоимость на конец отчетного периода)</t>
  </si>
  <si>
    <t>430</t>
  </si>
  <si>
    <t>Нематериальные активы (остаточная балансовая стоимость на 01.01.2024)</t>
  </si>
  <si>
    <t>500</t>
  </si>
  <si>
    <t>Увеличение стоимости нематериальных активов  (включая поступления, переоценку и пр.) в отчетном году</t>
  </si>
  <si>
    <t>510</t>
  </si>
  <si>
    <t>511</t>
  </si>
  <si>
    <t>512</t>
  </si>
  <si>
    <t>из них созданные собственными силами</t>
  </si>
  <si>
    <t>513</t>
  </si>
  <si>
    <t>Уменьшение стоимости нематериальных активов (включая выбытие, амортизацию, переоценку и пр.) в отчетном году</t>
  </si>
  <si>
    <t>520</t>
  </si>
  <si>
    <t>Нематериальные активы (остаточная балансовая стоимость на конец отчетного периода)</t>
  </si>
  <si>
    <t>530</t>
  </si>
  <si>
    <t>Информация о фонде оплаты труда</t>
  </si>
  <si>
    <t>Расходы на оплату труда сотрудников университета, всего</t>
  </si>
  <si>
    <t>600</t>
  </si>
  <si>
    <t>в том числе за счет гранта на реализацию программы "Приоритет-2030", без учета расходов за счет подтвержденного остатка на 01.01.2024</t>
  </si>
  <si>
    <t>601</t>
  </si>
  <si>
    <t>Доля расходов на оплату труда за счет гранта в общих расходах на оплату труда (стр. 601/стр.600*100)</t>
  </si>
  <si>
    <t>602</t>
  </si>
  <si>
    <t>Расходы на оплату договоров ГПХ, всего</t>
  </si>
  <si>
    <t>610</t>
  </si>
  <si>
    <t>611</t>
  </si>
  <si>
    <t>Среднесписочная численность сотрудников университета по состоянию на 01.01.2024</t>
  </si>
  <si>
    <t>620</t>
  </si>
  <si>
    <t>чел.</t>
  </si>
  <si>
    <t>Среднесписочная численность сотрудников университета за отчетный период</t>
  </si>
  <si>
    <t>630</t>
  </si>
  <si>
    <t>Средняя численность работников, выполнявших работы по договорам гражданско-правового характера за отчетный период</t>
  </si>
  <si>
    <t>640</t>
  </si>
  <si>
    <t>Информация о консорциумах</t>
  </si>
  <si>
    <t>Университет является участником консорциума (да - 1, нет - 0)</t>
  </si>
  <si>
    <t>800</t>
  </si>
  <si>
    <t>-</t>
  </si>
  <si>
    <t>Количество организаций, входящих в консорциум (сумма строк 811 - 815)</t>
  </si>
  <si>
    <t>810</t>
  </si>
  <si>
    <t>ед.</t>
  </si>
  <si>
    <t>из них:
образовательные организации (включая сам университет)</t>
  </si>
  <si>
    <t>811</t>
  </si>
  <si>
    <t>производственные организации (промышленные, строительные, сельскохозяйственные, лизинговые, торговые, транспортные, телекоммуникационные, а также организации здравоохранения, культуры и др., кроме банковских и страховых организаций)</t>
  </si>
  <si>
    <t>812</t>
  </si>
  <si>
    <t>научные организации</t>
  </si>
  <si>
    <t>813</t>
  </si>
  <si>
    <t>банковские и страховые организации</t>
  </si>
  <si>
    <t>814</t>
  </si>
  <si>
    <t>иные организации</t>
  </si>
  <si>
    <t>815</t>
  </si>
  <si>
    <t>Объем кассовых и иных поступлений в университет от членов консорциума</t>
  </si>
  <si>
    <t>820</t>
  </si>
  <si>
    <t>Объем кассовых и иных расходов университета в рамках консорциума</t>
  </si>
  <si>
    <t>830</t>
  </si>
  <si>
    <t>в том числе предоставление гранта участникам консорциума</t>
  </si>
  <si>
    <t>831</t>
  </si>
  <si>
    <t>количество участников консорциума, получивших от университета средства гранта</t>
  </si>
  <si>
    <t>832</t>
  </si>
  <si>
    <t>Справочно</t>
  </si>
  <si>
    <t>Остаток гранта на 01.01.2024, подтвержденный к использованию в 2024 году на те же цели</t>
  </si>
  <si>
    <t>900</t>
  </si>
  <si>
    <t>2. Расходы, источником финансового обеспечения которых является Субсидия (S4)</t>
  </si>
  <si>
    <t>КОДЫ</t>
  </si>
  <si>
    <t>Наименование структурного элемента государственной программы (федерального проекта)</t>
  </si>
  <si>
    <t>Федеральный проект "Развитие интеграционных процессов в сфере науки, высшего образования и индустрии"</t>
  </si>
  <si>
    <t>S4</t>
  </si>
  <si>
    <t>по БК</t>
  </si>
  <si>
    <t>Единица измерения: руб. (с точностью до второго знака после запятой)</t>
  </si>
  <si>
    <t>по ОКЕИ</t>
  </si>
  <si>
    <t xml:space="preserve">Код строки </t>
  </si>
  <si>
    <t>План</t>
  </si>
  <si>
    <t>Факт</t>
  </si>
  <si>
    <t>Отклонение</t>
  </si>
  <si>
    <t>Всего</t>
  </si>
  <si>
    <t>в том числе</t>
  </si>
  <si>
    <t>Базовая часть</t>
  </si>
  <si>
    <t>Специальная часть</t>
  </si>
  <si>
    <t>подраздел 0706 "Высшее обрадование"</t>
  </si>
  <si>
    <t>подраздел 0708 "Прикладные научные исследования в области образования"</t>
  </si>
  <si>
    <t>подраздел 0706 "Высшее образование"</t>
  </si>
  <si>
    <t>Величина отклонения (столбец 8-
столбец 3)</t>
  </si>
  <si>
    <t>причина образования</t>
  </si>
  <si>
    <t>Остаток Гранта на начало года - всего
(стр.0110+стр.0120)</t>
  </si>
  <si>
    <t>0100</t>
  </si>
  <si>
    <t>в том числе:
потребность в котором подтверждена</t>
  </si>
  <si>
    <t>0110</t>
  </si>
  <si>
    <t>подлежащий возврату в федеральный бюджет</t>
  </si>
  <si>
    <t>0120</t>
  </si>
  <si>
    <t>Поступило средств - всего
(стр.0210+стр.0220+стр.0230+стр.0240)</t>
  </si>
  <si>
    <t>0200</t>
  </si>
  <si>
    <t>в том числе:
из федерального бюджета</t>
  </si>
  <si>
    <t>0210</t>
  </si>
  <si>
    <t>возврат средств по выплатам, произведенным в прошлых отчетных периодах (дебиторской задолженности прошлых лет)
(стр.0221+стр.0222)</t>
  </si>
  <si>
    <t>0220</t>
  </si>
  <si>
    <t>из них:
возврат дебиторской задолженности прошлых лет, решение об использовании которой принято</t>
  </si>
  <si>
    <t>0221</t>
  </si>
  <si>
    <t>возврат дебиторской задолженности прошлых лет, решение об использовании которой не принято</t>
  </si>
  <si>
    <t>0222</t>
  </si>
  <si>
    <t>проценты по депозитам, предоставленным займам</t>
  </si>
  <si>
    <t>0230</t>
  </si>
  <si>
    <t>иные доходы в форме штрафов и пеней по обязательствам, источником финансового обеспечения которых являлись средства Субсидии</t>
  </si>
  <si>
    <t>0240</t>
  </si>
  <si>
    <t>Выплаты по расходам - всего
(стр.0310+стр.0320+стр.0330+стр.0340+стр.0350+стр.0360+стр.0370+стр.0380+стр.0390)</t>
  </si>
  <si>
    <t>0300</t>
  </si>
  <si>
    <t>в том числе:
выплаты заработной платы персоналу (включая НДФЛ) - всего
(сумма строк 311-315)</t>
  </si>
  <si>
    <t>0310</t>
  </si>
  <si>
    <t>из них справочно:
руководителю организации</t>
  </si>
  <si>
    <t>0311</t>
  </si>
  <si>
    <t>заместителям руководителя, руководителям структурных подразделений и их заместителям</t>
  </si>
  <si>
    <t>0312</t>
  </si>
  <si>
    <t>профессорско-преподавательскому составу</t>
  </si>
  <si>
    <t>0313</t>
  </si>
  <si>
    <t>научным работникам</t>
  </si>
  <si>
    <t>0314</t>
  </si>
  <si>
    <t>прочему персоналу</t>
  </si>
  <si>
    <t>0315</t>
  </si>
  <si>
    <t>взносы на обязательное социальное страхование</t>
  </si>
  <si>
    <t>0320</t>
  </si>
  <si>
    <t>иные выплаты физическим лицам (командировочные расходы, компенсации, иное)</t>
  </si>
  <si>
    <t>0330</t>
  </si>
  <si>
    <t>закупка работ и услуг, всего:
(сумма строк 341-345)</t>
  </si>
  <si>
    <t>0340</t>
  </si>
  <si>
    <t>из них справочно:
закупка научно-исследовательских, опытно-конструкторских и технологических работ</t>
  </si>
  <si>
    <t>0341</t>
  </si>
  <si>
    <t>транспортных услуг</t>
  </si>
  <si>
    <t>0342</t>
  </si>
  <si>
    <t xml:space="preserve">услуг связи </t>
  </si>
  <si>
    <t>0343</t>
  </si>
  <si>
    <t>расходы по содержанию имущества, в том числе коммунальные услуги</t>
  </si>
  <si>
    <t>0344</t>
  </si>
  <si>
    <t>закупка прочих работ/услуг</t>
  </si>
  <si>
    <t>0345</t>
  </si>
  <si>
    <t>закупка непроизведенных активов, нематериальных активов, материальных запасов и основных средств, всего:</t>
  </si>
  <si>
    <t>0350</t>
  </si>
  <si>
    <t>из них:
закупка основных средств                               (стр 0351.1+0351.2+0351.3+0351.4+0351.5)</t>
  </si>
  <si>
    <t>0351</t>
  </si>
  <si>
    <t>в том числе:                                            лабороторное оборудование</t>
  </si>
  <si>
    <t>0351.1</t>
  </si>
  <si>
    <t>компьютерное и телекоммуникационное оборудование</t>
  </si>
  <si>
    <t>0351.2</t>
  </si>
  <si>
    <t>транспортные средства</t>
  </si>
  <si>
    <t>0351.3</t>
  </si>
  <si>
    <t>здания и сооружения</t>
  </si>
  <si>
    <t>0351.4</t>
  </si>
  <si>
    <t>иные основные средства</t>
  </si>
  <si>
    <t>0351.5</t>
  </si>
  <si>
    <t>закупка нематериальных активов                         (стр. 0352.1+0352.2)</t>
  </si>
  <si>
    <t>0352</t>
  </si>
  <si>
    <t>в том числе:                                          программные продукты (исключительные права)</t>
  </si>
  <si>
    <t>0352.1</t>
  </si>
  <si>
    <t>иные нематериальные активы</t>
  </si>
  <si>
    <t>0352.2</t>
  </si>
  <si>
    <t>закупка запасов</t>
  </si>
  <si>
    <t>0353</t>
  </si>
  <si>
    <t>уплата налогов, сборов и иных платежей в бюджеты бюджетной системы Российской Федерации, за исключением налога на добавленную стоимость и взносов на обязательное социальное страхование, всего</t>
  </si>
  <si>
    <t>0360</t>
  </si>
  <si>
    <t>предоставление средств иным юридическим лицам, индивидуальным предпринимателям, физическим лицам в форме гранта</t>
  </si>
  <si>
    <t>0370</t>
  </si>
  <si>
    <t>предоставление средств иным юридическим лицам в форме вклада в уставный (складочный) капитал юридического лица, в имущество юридического лица</t>
  </si>
  <si>
    <t>0380</t>
  </si>
  <si>
    <t>иные выплаты, всего</t>
  </si>
  <si>
    <t>0390</t>
  </si>
  <si>
    <t>Возвращено в федеральный бюджет - всего
(стр.410+стр.420+стр.430+стр.440)</t>
  </si>
  <si>
    <t>0400</t>
  </si>
  <si>
    <t>в том числе:
израсходованных не по целевому назначению</t>
  </si>
  <si>
    <t>0410</t>
  </si>
  <si>
    <t>в результате применения штрафных санкций</t>
  </si>
  <si>
    <t>0420</t>
  </si>
  <si>
    <t>в сумме остатка Субсидии на начало года, потребность в которой не подтверждена</t>
  </si>
  <si>
    <t>0430</t>
  </si>
  <si>
    <t>в сумме возврата дебиторской задолженности прошлых лет, решение об использовании которой не принято</t>
  </si>
  <si>
    <t>0440</t>
  </si>
  <si>
    <t>Остаток Гранта на конец отчетного периода, всего (стр.0510+стр.0520)</t>
  </si>
  <si>
    <t>0500</t>
  </si>
  <si>
    <t>в том числе:
требуется в направлении на те же цели</t>
  </si>
  <si>
    <t>0510</t>
  </si>
  <si>
    <t>подлежит возврату в федеральный бюджет</t>
  </si>
  <si>
    <t>0520</t>
  </si>
  <si>
    <t>3. Расходы, источником финансового обеспечения которых является Субсидия (D8)</t>
  </si>
  <si>
    <t>Федеральный проект "Развитие кадрового потенциала ИТ-отрасли» национальной программы «Цифровая экономика Российской Федерации»"</t>
  </si>
  <si>
    <t>D8</t>
  </si>
  <si>
    <t>По соглашению (приложение № 1 "Перечень затрат")</t>
  </si>
  <si>
    <t>Фактически</t>
  </si>
  <si>
    <t>Величина отклонения (столбец 8 - столбец 3)</t>
  </si>
  <si>
    <t>4. Финансовое обеспечение программы развития университета в рамках реализации программы стратегического академического лидерства "Приоритет-2030"</t>
  </si>
  <si>
    <t>4.1. Сводные показатели</t>
  </si>
  <si>
    <t>Показатели</t>
  </si>
  <si>
    <t>Финансовое обеспечение программы (проекта программы) развития по источникам, рублей</t>
  </si>
  <si>
    <t>Средства федерального бюджета, базовая часть гранта</t>
  </si>
  <si>
    <t>Средства федерального бюджета, специальная часть гранта</t>
  </si>
  <si>
    <t>Иные средства федерального бюджета</t>
  </si>
  <si>
    <t>Средства субъекта Российской Федерации</t>
  </si>
  <si>
    <t>Средства местных бюджетов</t>
  </si>
  <si>
    <t>Средства иностранных источников</t>
  </si>
  <si>
    <t>Внебюджетные источники</t>
  </si>
  <si>
    <t>Гранты РНФ</t>
  </si>
  <si>
    <t>Согласно программе развития университета</t>
  </si>
  <si>
    <t>01</t>
  </si>
  <si>
    <t>х</t>
  </si>
  <si>
    <t>Согласно принятым решениям на текущий год</t>
  </si>
  <si>
    <t>02</t>
  </si>
  <si>
    <t>03</t>
  </si>
  <si>
    <t>Отклонение от программы развития университета</t>
  </si>
  <si>
    <t>04</t>
  </si>
  <si>
    <t>4.2. Поступления и расходы по источникам финансирования</t>
  </si>
  <si>
    <t>Фактическое финансовое обеспечение расходов программы в разрезе источников финансирования</t>
  </si>
  <si>
    <t>ВСЕГО 
общий объем финансирования 
программы развития университета</t>
  </si>
  <si>
    <t>Федеральный бюджет</t>
  </si>
  <si>
    <t>Бюджет субъекта Российской Федерации</t>
  </si>
  <si>
    <t>Местный бюджет</t>
  </si>
  <si>
    <t>Внебюджетные средства</t>
  </si>
  <si>
    <t>в том числе:</t>
  </si>
  <si>
    <t>Средства гранта (базовая и специальная часть)</t>
  </si>
  <si>
    <t>Иные средства федерального бюджета, использованные на реализацию мероприятий программы</t>
  </si>
  <si>
    <t>Средства по договорам на выполнение НИОКР</t>
  </si>
  <si>
    <t>Средства по договорам на оказание платных образовательных услуг</t>
  </si>
  <si>
    <t>Целевые и безвозмездные поступления</t>
  </si>
  <si>
    <t>Прочие поступления</t>
  </si>
  <si>
    <t>Остаток на начало года</t>
  </si>
  <si>
    <t>Поступило средств - всего</t>
  </si>
  <si>
    <t>Выплаты - всего</t>
  </si>
  <si>
    <t>Возвращено в соответствующий бюджет</t>
  </si>
  <si>
    <t>Остаток на конец отчетного периода</t>
  </si>
  <si>
    <t>5. Использование средств гранта на реализацию мероприятий программы развития,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"Приоритет-2030", утвержденных постановлением Правительства Российской Федерации от 13 мая 2021 г. № 729 "О мерах по реализации программы стратегического академического лидерства "Приоритет-2030"</t>
  </si>
  <si>
    <t>Средства гранта, рублей</t>
  </si>
  <si>
    <t>075 07 06 47 2 S4 12100</t>
  </si>
  <si>
    <t>075 07 08 47 2 S4 12100</t>
  </si>
  <si>
    <t>075 07 06 47 2 D8 64733</t>
  </si>
  <si>
    <t>Поступление гранта в форме субсидии в 2024 года (без учета остатка прошлых лет)</t>
  </si>
  <si>
    <t>Расходы за счет средств гранта на реализацию мероприятий программы развития, всего</t>
  </si>
  <si>
    <t>из них:
а) подготовка кадров для приоритетных направлений научно-технологического развития Российской Федерации, субъектов Российской Федерации, отраслей экономики и социальной сферы</t>
  </si>
  <si>
    <t>б) развитие и реализация прорывных научных исследований и разработок, в том числе получение по итогам прикладных научных исследований и (или) экспериментальных разработок результатов интеллектуальной деятельности, охраняемых в соответствии с Гражданским кодексом Российской Федерации</t>
  </si>
  <si>
    <t>в) внедрение в экономику и социальную сферу высоких технологий, коммерциализация результатов интеллектуальной деятельности и трансфер технологий, а также создание студенческих технопарков и бизнес-инкубаторов</t>
  </si>
  <si>
    <t>05</t>
  </si>
  <si>
    <t>г) обновление, разработка и внедрение новых образовательных программ высшего образования и дополнительных профессиональных программ в интересах научно-технологического развития Российской Федерации, субъектов Российской Федерации, отраслей экономики и социальной сферы</t>
  </si>
  <si>
    <t>06</t>
  </si>
  <si>
    <t>д) реализация образовательных программ высшего образования в сетевой форме, реализация творческих и социально-гуманитарных проектов с участием университетов, научных и других организаций реального сектора экономики и социальной сферы, в том числе на "цифровых кафедрах". Под "цифровой кафедрой" в рамках федерального проекта "Развитие кадрового потенциала ИТ-отрасли" национальной программы "Цифровая экономика Российской Федерации" и настоящих Правил понимается проект, реализуемый на базе университета - участника программы "Приоритет-2030", обеспечивающий получение дополнительной квалификации по ИТ-профилю в рамках обучения по образовательным программам высшего образования - по программам бакалавриата, программам специалитета, программам магистратуры, а также по дополнительным профессиональным программам профессиональной переподготовки ИТ-профиля, направленным на формирование цифровых компетенций в области создания алгоритмов и компьютерных программ, пригодных для практического применения, в том числе алгоритмов и программ с использованием технологий искусственного интеллекта, или навыков использования и формирования цифровых компетенций, необходимых для выполнения нового вида профессиональной деятельности</t>
  </si>
  <si>
    <t>07</t>
  </si>
  <si>
    <t>е) развитие материально-технических условий осуществления образовательной, научной, творческой, социально-гуманитарной деятельности университетов, включая обновление приборной базы университетов</t>
  </si>
  <si>
    <t>08</t>
  </si>
  <si>
    <t>ж) развитие кадрового потенциала системы высшего образования, сектора исследований и разработок посредством обеспечения воспроизводства управленческих и научно-педагогических кадров, привлечение в университеты ведущих ученых и специалистов-практиков</t>
  </si>
  <si>
    <t>09</t>
  </si>
  <si>
    <t>з) реализация программ внутрироссийской и международной академической мобильности научно-педагогических работников и обучающихся, в том числе в целях проведения совместных научных исследований, реализации творческих и социально-гуманитарных проектов</t>
  </si>
  <si>
    <t>10</t>
  </si>
  <si>
    <t>и) реализация мер по совершенствованию научно-исследовательской деятельности в магистратуре, аспирантуре и докторантуре</t>
  </si>
  <si>
    <t>11</t>
  </si>
  <si>
    <t>к) продвижение образовательных программ и результатов научно-исследовательских и опытно-конструкторских работ</t>
  </si>
  <si>
    <t>12</t>
  </si>
  <si>
    <t>л) привлечение иностранных граждан для обучения в университетах и содействие трудоустройству лучших из них в Российской Федерации</t>
  </si>
  <si>
    <t>13</t>
  </si>
  <si>
    <t>м) содействие трудоустройству выпускников университетов в секторе исследований и разработок и высокотехнологичных отраслях экономики</t>
  </si>
  <si>
    <t>14</t>
  </si>
  <si>
    <t>н) объединение с университетами и (или) научными организациями независимо от их ведомственной принадлежности</t>
  </si>
  <si>
    <t>15</t>
  </si>
  <si>
    <t>о) цифровая трансформация университетов и научных организаций</t>
  </si>
  <si>
    <t>16</t>
  </si>
  <si>
    <t>п) вовлечение обучающихся в научно-исследовательские и опытно- конструкторские и (или) инновационные работы и (или) социально ориентированные проекты, а также осуществление поддержки обучающихся</t>
  </si>
  <si>
    <t>17</t>
  </si>
  <si>
    <t>р) реализация новых творческих, социально-гуманитарных проектов</t>
  </si>
  <si>
    <t>18</t>
  </si>
  <si>
    <t>с) тиражирование лучших практик университета в других университетах, не являющихся участниками программы "Приоритет-2030"</t>
  </si>
  <si>
    <t>19</t>
  </si>
  <si>
    <t>т) реализация мер по поддержке молодых научно-педагогических работников</t>
  </si>
  <si>
    <t>20</t>
  </si>
  <si>
    <t>Остаток гранта на конец отчетного периода</t>
  </si>
  <si>
    <t>21</t>
  </si>
  <si>
    <t xml:space="preserve">   в том числе подлежит использованию в 2025 году</t>
  </si>
  <si>
    <t>21.1</t>
  </si>
  <si>
    <t>Справочно:
остаток гранта прошлых лет на 01.01.2024 - всего (стр.23 + стр.24)</t>
  </si>
  <si>
    <t>22</t>
  </si>
  <si>
    <t>в том числе:
подтвержденный к использованию</t>
  </si>
  <si>
    <t>23</t>
  </si>
  <si>
    <t>подлежит возврату в федеральный бюджет до 01.06.2024</t>
  </si>
  <si>
    <t>24</t>
  </si>
  <si>
    <t>на какое мероприятие направляется подтвержденный остаток (указать код строки (строк, через запятую) или указать "возврат", если остаток будет возвращен в федеральный бюджет</t>
  </si>
  <si>
    <t>25</t>
  </si>
  <si>
    <t>остаток гранта использован на конец отчетного периода (да - 1, нет - 0)</t>
  </si>
  <si>
    <t>26</t>
  </si>
  <si>
    <t>остаток гранта возвращен на конец отчетного периода (да - 1, нет - 0)</t>
  </si>
  <si>
    <t>27</t>
  </si>
  <si>
    <t>возврат дебиторской задолженности прошлых лет - всего (стр.29 + стр.30)</t>
  </si>
  <si>
    <t>28</t>
  </si>
  <si>
    <t>29</t>
  </si>
  <si>
    <t>30</t>
  </si>
  <si>
    <t>31</t>
  </si>
  <si>
    <t>возврат дебиторской задолженности использован на конец отчетного периода (да - 1, нет - 0)</t>
  </si>
  <si>
    <t>32</t>
  </si>
  <si>
    <t>возврат дебиторской задолженности возвращен на конец отчетного периода (да - 1, нет - 0)</t>
  </si>
  <si>
    <t>33</t>
  </si>
  <si>
    <t>6. Использование гранта на реализацию мероприятий программы развития, указанных в пункте 5(1)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"Приоритет-2030", утвержденных постановлением Правительства Российской Федерации от 13 мая 2021 г. № 729 "О мерах по реализации программы стратегического академического лидерства "Приоритет-2030"</t>
  </si>
  <si>
    <t>из них:
а) реализация не менее одного стратегического проекта по созданию подразделения в университете для выполнения научно-исследовательских проектов, в том числе в партнерстве с другими организациями</t>
  </si>
  <si>
    <t>б) обновление, разработка и внедрение новых образовательных программ высшего образования и дополнительных профессиональных программ в интересах научно-технологического развития, отраслей экономики и социальной сферы Дальневосточного федерального округа</t>
  </si>
  <si>
    <t>в) реализация образовательных программ высшего образования посредством использования сетевой формы реализации образовательных программ, реализация социально-гуманитарных проектов</t>
  </si>
  <si>
    <t>г) развитие материально-технических условий осуществления образовательной, научной, творческой, социально-гуманитарной деятельности университетов, включая обновление учебного и научного оборудования университетов</t>
  </si>
  <si>
    <t>д) развитие кадрового потенциала системы высшего образования, сектора исследований и разработок посредством обеспечения воспроизводства управленческих и научно-педагогических кадров, привлечение в университеты ведущих ученых, научно-педагогических работников и специалистов-практиков</t>
  </si>
  <si>
    <t>е) реализация программ российской и международной академической мобильности научно-педагогических работников и обучающихся, в том числе в целях проведения совместных научных исследований, реализации творческих и социально-гуманитарных проектов, а также стажировок руководителей университетов и их заместителей, административно-управленческого персонала, руководителей научно-исследовательских подразделений, лабораторий и их заместителей в научных и образовательных организациях, определяемых комиссией Министерства науки и высшего образования Российской Федерации по проведению отбора университетов в целях участия в программе "Приоритет-2030" (далее - комиссия) (за исключением реализации указанных программ в иностранных государствах, входящих в перечень иностранных государств и территорий, совершающих в отношении Российской Федерации, российских юридических и физических лиц недружественные действия, утвержденный распоряжением Правительства Российской Федерации от 5 марта 2022 г. N 430-р)</t>
  </si>
  <si>
    <t>ж) реализация мер по совершенствованию научной (научно-исследовательской) деятельности при осуществлении образовательной деятельности по программам магистратуры и программам подготовки научных и научно-педагогических кадров в аспирантуре, а также докторантуре</t>
  </si>
  <si>
    <t>з) содействие трудоустройству выпускников университетов в Дальневосточном федеральном округе</t>
  </si>
  <si>
    <t>и) цифровая трансформация университетов</t>
  </si>
  <si>
    <t>к) вовлечение обучающихся в социально ориентированные проекты, а также осуществление поддержки обучающихся</t>
  </si>
  <si>
    <t>л) реализация мер по поддержке молодых научно-педагогических работников</t>
  </si>
  <si>
    <t>м) реорганизация в форме слияния (присоединения) с другими образовательными организациями высшего образования и (или) научными организациями не позднее чем через 2 года после года, в котором проводится отбор (по состоянию на 31 декабря).</t>
  </si>
  <si>
    <t>15.1</t>
  </si>
  <si>
    <t>Справочно:
остаток гранта на 01.01.2024 - всего (стр.17 + стр.18)</t>
  </si>
  <si>
    <t>возврат дебиторской задолженности прошлых лет - всего (стр.23 + стр.24)</t>
  </si>
  <si>
    <t>иные причины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</si>
</sst>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#,##0.00_ ;\-#,##0.00\ 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3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indexed="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1"/>
      <color indexed="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FFF2CC"/>
        <bgColor rgb="FFFFF2CC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2" tint="-9.9978637043366805E-2"/>
        <bgColor theme="2" tint="-9.9978637043366805E-2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indexed="5"/>
        <bgColor indexed="5"/>
      </patternFill>
    </fill>
    <fill>
      <patternFill patternType="solid">
        <fgColor theme="2"/>
        <bgColor theme="2"/>
      </patternFill>
    </fill>
    <fill>
      <patternFill patternType="solid">
        <fgColor theme="5" tint="0.59999389629810485"/>
        <bgColor theme="8" tint="0.39997558519241921"/>
      </patternFill>
    </fill>
    <fill>
      <patternFill patternType="solid">
        <fgColor theme="7" tint="0.79998168889431442"/>
        <bgColor theme="0" tint="-0.249977111117893"/>
      </patternFill>
    </fill>
    <fill>
      <patternFill patternType="solid">
        <fgColor theme="0" tint="-0.249977111117893"/>
        <bgColor theme="7" tint="0.79998168889431442"/>
      </patternFill>
    </fill>
    <fill>
      <patternFill patternType="solid">
        <fgColor theme="0" tint="-0.249977111117893"/>
        <bgColor theme="2" tint="-9.9978637043366805E-2"/>
      </patternFill>
    </fill>
    <fill>
      <patternFill patternType="solid">
        <fgColor theme="7" tint="0.79998168889431442"/>
        <bgColor theme="2" tint="-9.9978637043366805E-2"/>
      </patternFill>
    </fill>
    <fill>
      <patternFill patternType="solid">
        <fgColor theme="7" tint="0.79998168889431442"/>
        <bgColor theme="6" tint="0.39997558519241921"/>
      </patternFill>
    </fill>
    <fill>
      <patternFill patternType="solid">
        <fgColor theme="0" tint="-0.249977111117893"/>
        <bgColor theme="6" tint="0.399975585192419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164" fontId="1" fillId="0" borderId="0"/>
    <xf numFmtId="0" fontId="3" fillId="0" borderId="0"/>
    <xf numFmtId="43" fontId="26" fillId="0" borderId="0"/>
  </cellStyleXfs>
  <cellXfs count="340">
    <xf numFmtId="0" fontId="0" fillId="0" borderId="0" xfId="0"/>
    <xf numFmtId="0" fontId="7" fillId="0" borderId="0" xfId="0" applyFont="1"/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2" fontId="9" fillId="4" borderId="15" xfId="1" applyNumberFormat="1" applyFont="1" applyFill="1" applyBorder="1" applyAlignment="1">
      <alignment horizontal="right" vertical="center"/>
    </xf>
    <xf numFmtId="2" fontId="9" fillId="5" borderId="15" xfId="1" applyNumberFormat="1" applyFont="1" applyFill="1" applyBorder="1" applyAlignment="1" applyProtection="1">
      <alignment horizontal="right" vertical="center"/>
      <protection locked="0"/>
    </xf>
    <xf numFmtId="2" fontId="10" fillId="2" borderId="15" xfId="0" applyNumberFormat="1" applyFont="1" applyFill="1" applyBorder="1" applyAlignment="1" applyProtection="1">
      <alignment vertical="center" wrapText="1"/>
      <protection locked="0"/>
    </xf>
    <xf numFmtId="2" fontId="10" fillId="2" borderId="13" xfId="0" applyNumberFormat="1" applyFont="1" applyFill="1" applyBorder="1" applyAlignment="1" applyProtection="1">
      <alignment vertical="center" wrapText="1"/>
      <protection locked="0"/>
    </xf>
    <xf numFmtId="2" fontId="10" fillId="2" borderId="40" xfId="0" applyNumberFormat="1" applyFont="1" applyFill="1" applyBorder="1" applyAlignment="1" applyProtection="1">
      <alignment vertical="center" wrapText="1"/>
      <protection locked="0"/>
    </xf>
    <xf numFmtId="2" fontId="10" fillId="2" borderId="28" xfId="0" applyNumberFormat="1" applyFont="1" applyFill="1" applyBorder="1" applyAlignment="1" applyProtection="1">
      <alignment vertical="center" wrapText="1"/>
      <protection locked="0"/>
    </xf>
    <xf numFmtId="2" fontId="20" fillId="13" borderId="15" xfId="1" applyNumberFormat="1" applyFont="1" applyFill="1" applyBorder="1" applyAlignment="1">
      <alignment vertical="center" wrapText="1"/>
    </xf>
    <xf numFmtId="2" fontId="20" fillId="2" borderId="15" xfId="1" applyNumberFormat="1" applyFont="1" applyFill="1" applyBorder="1" applyAlignment="1" applyProtection="1">
      <alignment vertical="center" wrapText="1"/>
      <protection locked="0"/>
    </xf>
    <xf numFmtId="2" fontId="20" fillId="12" borderId="15" xfId="1" applyNumberFormat="1" applyFont="1" applyFill="1" applyBorder="1" applyAlignment="1">
      <alignment horizontal="center" vertical="center" wrapText="1"/>
    </xf>
    <xf numFmtId="2" fontId="20" fillId="6" borderId="15" xfId="1" applyNumberFormat="1" applyFont="1" applyFill="1" applyBorder="1" applyAlignment="1">
      <alignment vertical="center" wrapText="1"/>
    </xf>
    <xf numFmtId="2" fontId="20" fillId="14" borderId="15" xfId="1" applyNumberFormat="1" applyFont="1" applyFill="1" applyBorder="1" applyAlignment="1">
      <alignment vertical="center" wrapText="1"/>
    </xf>
    <xf numFmtId="165" fontId="20" fillId="12" borderId="15" xfId="1" applyNumberFormat="1" applyFont="1" applyFill="1" applyBorder="1" applyAlignment="1">
      <alignment horizontal="center" vertical="center" wrapText="1"/>
    </xf>
    <xf numFmtId="165" fontId="19" fillId="2" borderId="15" xfId="1" applyNumberFormat="1" applyFont="1" applyFill="1" applyBorder="1" applyAlignment="1" applyProtection="1">
      <alignment horizontal="right" vertical="center"/>
      <protection locked="0"/>
    </xf>
    <xf numFmtId="165" fontId="19" fillId="12" borderId="15" xfId="1" applyNumberFormat="1" applyFont="1" applyFill="1" applyBorder="1" applyAlignment="1">
      <alignment horizontal="right" vertical="center"/>
    </xf>
    <xf numFmtId="2" fontId="7" fillId="12" borderId="47" xfId="1" applyNumberFormat="1" applyFont="1" applyFill="1" applyBorder="1" applyAlignment="1">
      <alignment vertical="center" wrapText="1"/>
    </xf>
    <xf numFmtId="2" fontId="7" fillId="5" borderId="18" xfId="1" applyNumberFormat="1" applyFont="1" applyFill="1" applyBorder="1" applyAlignment="1" applyProtection="1">
      <alignment vertical="center"/>
      <protection locked="0"/>
    </xf>
    <xf numFmtId="2" fontId="7" fillId="5" borderId="35" xfId="1" applyNumberFormat="1" applyFont="1" applyFill="1" applyBorder="1" applyAlignment="1" applyProtection="1">
      <alignment vertical="center"/>
      <protection locked="0"/>
    </xf>
    <xf numFmtId="2" fontId="7" fillId="5" borderId="38" xfId="1" applyNumberFormat="1" applyFont="1" applyFill="1" applyBorder="1" applyAlignment="1" applyProtection="1">
      <alignment vertical="center"/>
      <protection locked="0"/>
    </xf>
    <xf numFmtId="2" fontId="7" fillId="12" borderId="50" xfId="1" applyNumberFormat="1" applyFont="1" applyFill="1" applyBorder="1" applyAlignment="1">
      <alignment vertical="center" wrapText="1"/>
    </xf>
    <xf numFmtId="2" fontId="24" fillId="6" borderId="16" xfId="1" applyNumberFormat="1" applyFont="1" applyFill="1" applyBorder="1" applyAlignment="1">
      <alignment vertical="center"/>
    </xf>
    <xf numFmtId="2" fontId="24" fillId="6" borderId="15" xfId="1" applyNumberFormat="1" applyFont="1" applyFill="1" applyBorder="1" applyAlignment="1">
      <alignment vertical="center"/>
    </xf>
    <xf numFmtId="2" fontId="24" fillId="6" borderId="40" xfId="1" applyNumberFormat="1" applyFont="1" applyFill="1" applyBorder="1" applyAlignment="1">
      <alignment vertical="center"/>
    </xf>
    <xf numFmtId="2" fontId="7" fillId="5" borderId="16" xfId="1" applyNumberFormat="1" applyFont="1" applyFill="1" applyBorder="1" applyAlignment="1" applyProtection="1">
      <alignment vertical="center"/>
      <protection locked="0"/>
    </xf>
    <xf numFmtId="2" fontId="7" fillId="5" borderId="15" xfId="1" applyNumberFormat="1" applyFont="1" applyFill="1" applyBorder="1" applyAlignment="1" applyProtection="1">
      <alignment vertical="center"/>
      <protection locked="0"/>
    </xf>
    <xf numFmtId="2" fontId="7" fillId="5" borderId="40" xfId="1" applyNumberFormat="1" applyFont="1" applyFill="1" applyBorder="1" applyAlignment="1" applyProtection="1">
      <alignment vertical="center"/>
      <protection locked="0"/>
    </xf>
    <xf numFmtId="2" fontId="7" fillId="12" borderId="48" xfId="1" applyNumberFormat="1" applyFont="1" applyFill="1" applyBorder="1" applyAlignment="1">
      <alignment vertical="center" wrapText="1"/>
    </xf>
    <xf numFmtId="2" fontId="7" fillId="5" borderId="49" xfId="1" applyNumberFormat="1" applyFont="1" applyFill="1" applyBorder="1" applyAlignment="1" applyProtection="1">
      <alignment vertical="center"/>
      <protection locked="0"/>
    </xf>
    <xf numFmtId="2" fontId="7" fillId="5" borderId="28" xfId="1" applyNumberFormat="1" applyFont="1" applyFill="1" applyBorder="1" applyAlignment="1" applyProtection="1">
      <alignment vertical="center"/>
      <protection locked="0"/>
    </xf>
    <xf numFmtId="2" fontId="7" fillId="5" borderId="30" xfId="1" applyNumberFormat="1" applyFont="1" applyFill="1" applyBorder="1" applyAlignment="1" applyProtection="1">
      <alignment vertical="center"/>
      <protection locked="0"/>
    </xf>
    <xf numFmtId="2" fontId="7" fillId="12" borderId="35" xfId="1" applyNumberFormat="1" applyFont="1" applyFill="1" applyBorder="1" applyAlignment="1">
      <alignment vertical="center" wrapText="1"/>
    </xf>
    <xf numFmtId="2" fontId="7" fillId="12" borderId="35" xfId="3" applyNumberFormat="1" applyFont="1" applyFill="1" applyBorder="1" applyAlignment="1">
      <alignment horizontal="right"/>
    </xf>
    <xf numFmtId="2" fontId="7" fillId="12" borderId="15" xfId="1" applyNumberFormat="1" applyFont="1" applyFill="1" applyBorder="1" applyAlignment="1">
      <alignment vertical="center" wrapText="1"/>
    </xf>
    <xf numFmtId="2" fontId="7" fillId="5" borderId="47" xfId="3" applyNumberFormat="1" applyFont="1" applyFill="1" applyBorder="1" applyAlignment="1" applyProtection="1">
      <alignment horizontal="right"/>
      <protection locked="0"/>
    </xf>
    <xf numFmtId="2" fontId="7" fillId="12" borderId="50" xfId="3" applyNumberFormat="1" applyFont="1" applyFill="1" applyBorder="1" applyAlignment="1">
      <alignment horizontal="right"/>
    </xf>
    <xf numFmtId="2" fontId="7" fillId="5" borderId="50" xfId="3" applyNumberFormat="1" applyFont="1" applyFill="1" applyBorder="1" applyAlignment="1" applyProtection="1">
      <alignment horizontal="right"/>
      <protection locked="0"/>
    </xf>
    <xf numFmtId="2" fontId="7" fillId="5" borderId="48" xfId="3" applyNumberFormat="1" applyFont="1" applyFill="1" applyBorder="1" applyAlignment="1" applyProtection="1">
      <alignment horizontal="right"/>
      <protection locked="0"/>
    </xf>
    <xf numFmtId="2" fontId="7" fillId="5" borderId="15" xfId="3" applyNumberFormat="1" applyFont="1" applyFill="1" applyBorder="1" applyAlignment="1" applyProtection="1">
      <alignment horizontal="right"/>
      <protection locked="0"/>
    </xf>
    <xf numFmtId="2" fontId="7" fillId="5" borderId="15" xfId="3" applyNumberFormat="1" applyFont="1" applyFill="1" applyBorder="1" applyAlignment="1" applyProtection="1">
      <alignment horizontal="center" vertical="center"/>
      <protection locked="0"/>
    </xf>
    <xf numFmtId="0" fontId="5" fillId="0" borderId="0" xfId="2" applyFont="1" applyAlignment="1">
      <alignment vertical="center" wrapText="1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9" xfId="2" applyFont="1" applyBorder="1"/>
    <xf numFmtId="0" fontId="4" fillId="0" borderId="10" xfId="2" applyFont="1" applyBorder="1"/>
    <xf numFmtId="0" fontId="4" fillId="0" borderId="11" xfId="2" applyFont="1" applyBorder="1"/>
    <xf numFmtId="0" fontId="5" fillId="0" borderId="0" xfId="2" applyFont="1" applyAlignment="1">
      <alignment horizontal="center" vertical="center" wrapText="1"/>
    </xf>
    <xf numFmtId="0" fontId="4" fillId="0" borderId="12" xfId="2" applyFont="1" applyBorder="1"/>
    <xf numFmtId="0" fontId="4" fillId="0" borderId="0" xfId="2" applyFont="1" applyAlignment="1">
      <alignment wrapText="1"/>
    </xf>
    <xf numFmtId="0" fontId="4" fillId="0" borderId="0" xfId="2" applyFont="1" applyAlignment="1">
      <alignment horizontal="right"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center" vertical="top"/>
    </xf>
    <xf numFmtId="0" fontId="5" fillId="0" borderId="0" xfId="2" applyFont="1" applyAlignment="1">
      <alignment horizontal="center" vertical="center"/>
    </xf>
    <xf numFmtId="2" fontId="7" fillId="12" borderId="56" xfId="1" applyNumberFormat="1" applyFont="1" applyFill="1" applyBorder="1" applyAlignment="1">
      <alignment vertical="center" wrapText="1"/>
    </xf>
    <xf numFmtId="2" fontId="6" fillId="13" borderId="56" xfId="1" applyNumberFormat="1" applyFont="1" applyFill="1" applyBorder="1" applyAlignment="1">
      <alignment vertical="center" wrapText="1"/>
    </xf>
    <xf numFmtId="2" fontId="6" fillId="13" borderId="53" xfId="1" applyNumberFormat="1" applyFont="1" applyFill="1" applyBorder="1" applyAlignment="1">
      <alignment vertical="center" wrapText="1"/>
    </xf>
    <xf numFmtId="2" fontId="29" fillId="25" borderId="49" xfId="1" applyNumberFormat="1" applyFont="1" applyFill="1" applyBorder="1" applyAlignment="1" applyProtection="1">
      <alignment vertical="center"/>
      <protection locked="0"/>
    </xf>
    <xf numFmtId="2" fontId="29" fillId="25" borderId="28" xfId="1" applyNumberFormat="1" applyFont="1" applyFill="1" applyBorder="1" applyAlignment="1" applyProtection="1">
      <alignment vertical="center"/>
      <protection locked="0"/>
    </xf>
    <xf numFmtId="2" fontId="29" fillId="25" borderId="30" xfId="1" applyNumberFormat="1" applyFont="1" applyFill="1" applyBorder="1" applyAlignment="1" applyProtection="1">
      <alignment vertical="center"/>
      <protection locked="0"/>
    </xf>
    <xf numFmtId="2" fontId="7" fillId="12" borderId="28" xfId="1" applyNumberFormat="1" applyFont="1" applyFill="1" applyBorder="1" applyAlignment="1">
      <alignment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wrapText="1"/>
    </xf>
    <xf numFmtId="1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/>
    </xf>
    <xf numFmtId="2" fontId="11" fillId="3" borderId="15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wrapText="1"/>
    </xf>
    <xf numFmtId="49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left" wrapText="1" indent="2"/>
    </xf>
    <xf numFmtId="0" fontId="9" fillId="0" borderId="15" xfId="0" applyFont="1" applyBorder="1" applyAlignment="1">
      <alignment horizontal="left" wrapText="1" indent="4"/>
    </xf>
    <xf numFmtId="0" fontId="9" fillId="0" borderId="15" xfId="0" applyFont="1" applyBorder="1" applyAlignment="1">
      <alignment horizontal="left" wrapText="1"/>
    </xf>
    <xf numFmtId="0" fontId="9" fillId="0" borderId="15" xfId="0" applyFont="1" applyBorder="1" applyAlignment="1">
      <alignment horizontal="left" wrapText="1" indent="5"/>
    </xf>
    <xf numFmtId="0" fontId="9" fillId="0" borderId="15" xfId="0" applyFont="1" applyBorder="1" applyAlignment="1">
      <alignment horizontal="left" wrapText="1" indent="3"/>
    </xf>
    <xf numFmtId="49" fontId="9" fillId="0" borderId="14" xfId="0" applyNumberFormat="1" applyFont="1" applyBorder="1" applyAlignment="1">
      <alignment horizontal="center" vertical="center" wrapText="1"/>
    </xf>
    <xf numFmtId="2" fontId="9" fillId="0" borderId="0" xfId="0" applyNumberFormat="1" applyFont="1"/>
    <xf numFmtId="14" fontId="8" fillId="0" borderId="15" xfId="0" applyNumberFormat="1" applyFont="1" applyBorder="1" applyAlignment="1">
      <alignment horizontal="center" vertical="center" wrapText="1"/>
    </xf>
    <xf numFmtId="2" fontId="10" fillId="2" borderId="30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10" fillId="0" borderId="0" xfId="0" applyFont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 vertical="center" wrapText="1"/>
    </xf>
    <xf numFmtId="0" fontId="10" fillId="6" borderId="0" xfId="0" applyFont="1" applyFill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19" xfId="0" applyFont="1" applyBorder="1" applyAlignment="1">
      <alignment vertical="center"/>
    </xf>
    <xf numFmtId="0" fontId="9" fillId="0" borderId="15" xfId="0" applyFont="1" applyBorder="1" applyAlignment="1">
      <alignment horizontal="center"/>
    </xf>
    <xf numFmtId="0" fontId="8" fillId="8" borderId="28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8" fillId="9" borderId="28" xfId="0" applyFont="1" applyFill="1" applyBorder="1" applyAlignment="1">
      <alignment horizontal="center" vertical="center" wrapText="1"/>
    </xf>
    <xf numFmtId="0" fontId="8" fillId="9" borderId="30" xfId="0" applyFont="1" applyFill="1" applyBorder="1" applyAlignment="1">
      <alignment horizontal="center" vertical="center" wrapText="1"/>
    </xf>
    <xf numFmtId="0" fontId="8" fillId="10" borderId="28" xfId="0" applyFont="1" applyFill="1" applyBorder="1" applyAlignment="1">
      <alignment horizontal="center" vertical="center" wrapText="1"/>
    </xf>
    <xf numFmtId="0" fontId="8" fillId="10" borderId="29" xfId="0" applyFont="1" applyFill="1" applyBorder="1" applyAlignment="1">
      <alignment horizontal="center" vertical="center" wrapText="1"/>
    </xf>
    <xf numFmtId="0" fontId="8" fillId="11" borderId="28" xfId="0" applyFont="1" applyFill="1" applyBorder="1" applyAlignment="1">
      <alignment horizontal="center" vertical="center" wrapText="1"/>
    </xf>
    <xf numFmtId="0" fontId="8" fillId="11" borderId="30" xfId="0" applyFont="1" applyFill="1" applyBorder="1" applyAlignment="1">
      <alignment horizontal="center" vertical="center" wrapText="1"/>
    </xf>
    <xf numFmtId="0" fontId="8" fillId="18" borderId="41" xfId="0" applyFont="1" applyFill="1" applyBorder="1" applyAlignment="1">
      <alignment horizontal="center" vertical="center" wrapText="1"/>
    </xf>
    <xf numFmtId="0" fontId="8" fillId="18" borderId="30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36" xfId="0" quotePrefix="1" applyFont="1" applyBorder="1" applyAlignment="1">
      <alignment horizontal="center" vertical="center" wrapText="1"/>
    </xf>
    <xf numFmtId="2" fontId="8" fillId="12" borderId="37" xfId="0" applyNumberFormat="1" applyFont="1" applyFill="1" applyBorder="1" applyAlignment="1">
      <alignment vertical="center" wrapText="1"/>
    </xf>
    <xf numFmtId="2" fontId="8" fillId="12" borderId="35" xfId="0" applyNumberFormat="1" applyFont="1" applyFill="1" applyBorder="1" applyAlignment="1">
      <alignment vertical="center" wrapText="1"/>
    </xf>
    <xf numFmtId="2" fontId="8" fillId="12" borderId="38" xfId="0" applyNumberFormat="1" applyFont="1" applyFill="1" applyBorder="1" applyAlignment="1">
      <alignment vertical="center" wrapText="1"/>
    </xf>
    <xf numFmtId="2" fontId="8" fillId="12" borderId="36" xfId="0" applyNumberFormat="1" applyFont="1" applyFill="1" applyBorder="1" applyAlignment="1">
      <alignment vertical="center" wrapText="1"/>
    </xf>
    <xf numFmtId="2" fontId="8" fillId="21" borderId="39" xfId="0" applyNumberFormat="1" applyFont="1" applyFill="1" applyBorder="1" applyAlignment="1">
      <alignment vertical="center" wrapText="1"/>
    </xf>
    <xf numFmtId="0" fontId="11" fillId="0" borderId="0" xfId="0" applyFont="1"/>
    <xf numFmtId="0" fontId="10" fillId="0" borderId="15" xfId="0" applyFont="1" applyBorder="1" applyAlignment="1">
      <alignment horizontal="left" vertical="center" wrapText="1" indent="2"/>
    </xf>
    <xf numFmtId="0" fontId="10" fillId="0" borderId="13" xfId="0" quotePrefix="1" applyFont="1" applyBorder="1" applyAlignment="1">
      <alignment horizontal="center" vertical="center" wrapText="1"/>
    </xf>
    <xf numFmtId="2" fontId="10" fillId="12" borderId="39" xfId="0" applyNumberFormat="1" applyFont="1" applyFill="1" applyBorder="1" applyAlignment="1">
      <alignment vertical="center" wrapText="1"/>
    </xf>
    <xf numFmtId="2" fontId="10" fillId="20" borderId="39" xfId="0" applyNumberFormat="1" applyFont="1" applyFill="1" applyBorder="1" applyAlignment="1">
      <alignment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3" xfId="0" quotePrefix="1" applyFont="1" applyBorder="1" applyAlignment="1">
      <alignment horizontal="center" vertical="center" wrapText="1"/>
    </xf>
    <xf numFmtId="2" fontId="8" fillId="12" borderId="39" xfId="0" applyNumberFormat="1" applyFont="1" applyFill="1" applyBorder="1" applyAlignment="1">
      <alignment vertical="center" wrapText="1"/>
    </xf>
    <xf numFmtId="2" fontId="8" fillId="13" borderId="15" xfId="0" applyNumberFormat="1" applyFont="1" applyFill="1" applyBorder="1" applyAlignment="1">
      <alignment vertical="center" wrapText="1"/>
    </xf>
    <xf numFmtId="2" fontId="8" fillId="13" borderId="40" xfId="0" applyNumberFormat="1" applyFont="1" applyFill="1" applyBorder="1" applyAlignment="1">
      <alignment vertical="center" wrapText="1"/>
    </xf>
    <xf numFmtId="2" fontId="8" fillId="13" borderId="13" xfId="0" applyNumberFormat="1" applyFont="1" applyFill="1" applyBorder="1" applyAlignment="1">
      <alignment vertical="center" wrapText="1"/>
    </xf>
    <xf numFmtId="2" fontId="8" fillId="13" borderId="39" xfId="0" applyNumberFormat="1" applyFont="1" applyFill="1" applyBorder="1" applyAlignment="1">
      <alignment vertical="center" wrapText="1"/>
    </xf>
    <xf numFmtId="2" fontId="10" fillId="12" borderId="15" xfId="0" applyNumberFormat="1" applyFont="1" applyFill="1" applyBorder="1" applyAlignment="1">
      <alignment vertical="center" wrapText="1"/>
    </xf>
    <xf numFmtId="2" fontId="10" fillId="12" borderId="40" xfId="0" applyNumberFormat="1" applyFont="1" applyFill="1" applyBorder="1" applyAlignment="1">
      <alignment vertical="center" wrapText="1"/>
    </xf>
    <xf numFmtId="2" fontId="10" fillId="12" borderId="13" xfId="0" applyNumberFormat="1" applyFont="1" applyFill="1" applyBorder="1" applyAlignment="1">
      <alignment vertical="center" wrapText="1"/>
    </xf>
    <xf numFmtId="2" fontId="10" fillId="21" borderId="39" xfId="0" applyNumberFormat="1" applyFont="1" applyFill="1" applyBorder="1" applyAlignment="1">
      <alignment vertical="center" wrapText="1"/>
    </xf>
    <xf numFmtId="0" fontId="10" fillId="0" borderId="15" xfId="0" applyFont="1" applyBorder="1" applyAlignment="1">
      <alignment horizontal="left" vertical="center" wrapText="1" indent="4"/>
    </xf>
    <xf numFmtId="2" fontId="10" fillId="14" borderId="15" xfId="0" applyNumberFormat="1" applyFont="1" applyFill="1" applyBorder="1" applyAlignment="1">
      <alignment vertical="center" wrapText="1"/>
    </xf>
    <xf numFmtId="2" fontId="10" fillId="14" borderId="13" xfId="0" applyNumberFormat="1" applyFont="1" applyFill="1" applyBorder="1" applyAlignment="1">
      <alignment vertical="center" wrapText="1"/>
    </xf>
    <xf numFmtId="2" fontId="10" fillId="24" borderId="39" xfId="0" applyNumberFormat="1" applyFont="1" applyFill="1" applyBorder="1" applyAlignment="1">
      <alignment vertical="center" wrapText="1"/>
    </xf>
    <xf numFmtId="0" fontId="15" fillId="0" borderId="15" xfId="0" applyFont="1" applyBorder="1" applyAlignment="1">
      <alignment horizontal="left" vertical="center" wrapText="1" indent="6"/>
    </xf>
    <xf numFmtId="0" fontId="15" fillId="0" borderId="13" xfId="0" quotePrefix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 indent="4"/>
    </xf>
    <xf numFmtId="2" fontId="10" fillId="12" borderId="52" xfId="0" applyNumberFormat="1" applyFont="1" applyFill="1" applyBorder="1" applyAlignment="1">
      <alignment vertical="center" wrapText="1"/>
    </xf>
    <xf numFmtId="49" fontId="10" fillId="0" borderId="13" xfId="0" quotePrefix="1" applyNumberFormat="1" applyFont="1" applyBorder="1" applyAlignment="1">
      <alignment horizontal="center" vertical="center" wrapText="1"/>
    </xf>
    <xf numFmtId="2" fontId="10" fillId="20" borderId="15" xfId="0" applyNumberFormat="1" applyFont="1" applyFill="1" applyBorder="1" applyAlignment="1">
      <alignment vertical="center" wrapText="1"/>
    </xf>
    <xf numFmtId="2" fontId="10" fillId="20" borderId="13" xfId="0" applyNumberFormat="1" applyFont="1" applyFill="1" applyBorder="1" applyAlignment="1">
      <alignment vertical="center" wrapText="1"/>
    </xf>
    <xf numFmtId="0" fontId="8" fillId="0" borderId="13" xfId="0" applyFont="1" applyBorder="1" applyAlignment="1">
      <alignment horizontal="center" vertical="center"/>
    </xf>
    <xf numFmtId="2" fontId="8" fillId="12" borderId="15" xfId="0" applyNumberFormat="1" applyFont="1" applyFill="1" applyBorder="1" applyAlignment="1">
      <alignment vertical="center" wrapText="1"/>
    </xf>
    <xf numFmtId="2" fontId="8" fillId="12" borderId="40" xfId="0" applyNumberFormat="1" applyFont="1" applyFill="1" applyBorder="1" applyAlignment="1">
      <alignment vertical="center" wrapText="1"/>
    </xf>
    <xf numFmtId="2" fontId="8" fillId="12" borderId="13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/>
    </xf>
    <xf numFmtId="2" fontId="10" fillId="12" borderId="41" xfId="0" applyNumberFormat="1" applyFont="1" applyFill="1" applyBorder="1" applyAlignment="1">
      <alignment vertical="center" wrapText="1"/>
    </xf>
    <xf numFmtId="2" fontId="10" fillId="20" borderId="41" xfId="0" applyNumberFormat="1" applyFont="1" applyFill="1" applyBorder="1" applyAlignment="1">
      <alignment vertical="center" wrapText="1"/>
    </xf>
    <xf numFmtId="2" fontId="8" fillId="22" borderId="40" xfId="0" applyNumberFormat="1" applyFont="1" applyFill="1" applyBorder="1" applyAlignment="1" applyProtection="1">
      <alignment vertical="center" wrapText="1"/>
      <protection locked="0"/>
    </xf>
    <xf numFmtId="2" fontId="8" fillId="19" borderId="40" xfId="0" applyNumberFormat="1" applyFont="1" applyFill="1" applyBorder="1" applyAlignment="1" applyProtection="1">
      <alignment vertical="center" wrapText="1"/>
      <protection locked="0"/>
    </xf>
    <xf numFmtId="2" fontId="10" fillId="22" borderId="40" xfId="0" applyNumberFormat="1" applyFont="1" applyFill="1" applyBorder="1" applyAlignment="1" applyProtection="1">
      <alignment vertical="center" wrapText="1"/>
      <protection locked="0"/>
    </xf>
    <xf numFmtId="2" fontId="10" fillId="23" borderId="40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 wrapText="1"/>
    </xf>
    <xf numFmtId="0" fontId="10" fillId="15" borderId="0" xfId="0" applyFont="1" applyFill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2" fontId="8" fillId="21" borderId="35" xfId="0" applyNumberFormat="1" applyFont="1" applyFill="1" applyBorder="1" applyAlignment="1">
      <alignment vertical="center" wrapText="1"/>
    </xf>
    <xf numFmtId="2" fontId="10" fillId="21" borderId="15" xfId="0" applyNumberFormat="1" applyFont="1" applyFill="1" applyBorder="1" applyAlignment="1">
      <alignment vertical="center" wrapText="1"/>
    </xf>
    <xf numFmtId="2" fontId="10" fillId="24" borderId="15" xfId="0" applyNumberFormat="1" applyFont="1" applyFill="1" applyBorder="1" applyAlignment="1">
      <alignment vertical="center" wrapText="1"/>
    </xf>
    <xf numFmtId="0" fontId="29" fillId="0" borderId="0" xfId="0" applyFont="1"/>
    <xf numFmtId="2" fontId="8" fillId="21" borderId="15" xfId="0" applyNumberFormat="1" applyFont="1" applyFill="1" applyBorder="1" applyAlignment="1">
      <alignment vertical="center" wrapText="1"/>
    </xf>
    <xf numFmtId="2" fontId="10" fillId="20" borderId="28" xfId="0" applyNumberFormat="1" applyFont="1" applyFill="1" applyBorder="1" applyAlignment="1">
      <alignment vertical="center" wrapText="1"/>
    </xf>
    <xf numFmtId="2" fontId="8" fillId="22" borderId="35" xfId="0" applyNumberFormat="1" applyFont="1" applyFill="1" applyBorder="1" applyAlignment="1" applyProtection="1">
      <alignment vertical="center" wrapText="1"/>
      <protection locked="0"/>
    </xf>
    <xf numFmtId="2" fontId="8" fillId="19" borderId="15" xfId="0" applyNumberFormat="1" applyFont="1" applyFill="1" applyBorder="1" applyAlignment="1" applyProtection="1">
      <alignment vertical="center" wrapText="1"/>
      <protection locked="0"/>
    </xf>
    <xf numFmtId="2" fontId="10" fillId="22" borderId="15" xfId="0" applyNumberFormat="1" applyFont="1" applyFill="1" applyBorder="1" applyAlignment="1" applyProtection="1">
      <alignment vertical="center" wrapText="1"/>
      <protection locked="0"/>
    </xf>
    <xf numFmtId="2" fontId="10" fillId="23" borderId="15" xfId="0" applyNumberFormat="1" applyFont="1" applyFill="1" applyBorder="1" applyAlignment="1" applyProtection="1">
      <alignment vertical="center" wrapText="1"/>
      <protection locked="0"/>
    </xf>
    <xf numFmtId="2" fontId="8" fillId="22" borderId="15" xfId="0" applyNumberFormat="1" applyFont="1" applyFill="1" applyBorder="1" applyAlignment="1" applyProtection="1">
      <alignment vertical="center" wrapText="1"/>
      <protection locked="0"/>
    </xf>
    <xf numFmtId="165" fontId="8" fillId="12" borderId="15" xfId="1" applyNumberFormat="1" applyFont="1" applyFill="1" applyBorder="1" applyAlignment="1">
      <alignment horizontal="center" vertical="center" wrapText="1"/>
    </xf>
    <xf numFmtId="165" fontId="10" fillId="12" borderId="15" xfId="1" applyNumberFormat="1" applyFont="1" applyFill="1" applyBorder="1" applyAlignment="1">
      <alignment horizontal="right" vertical="center"/>
    </xf>
    <xf numFmtId="165" fontId="8" fillId="21" borderId="15" xfId="1" applyNumberFormat="1" applyFont="1" applyFill="1" applyBorder="1" applyAlignment="1">
      <alignment horizontal="center" vertical="center" wrapText="1"/>
    </xf>
    <xf numFmtId="165" fontId="10" fillId="21" borderId="15" xfId="1" applyNumberFormat="1" applyFont="1" applyFill="1" applyBorder="1" applyAlignment="1">
      <alignment horizontal="right" vertical="center"/>
    </xf>
    <xf numFmtId="165" fontId="10" fillId="2" borderId="15" xfId="1" applyNumberFormat="1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wrapText="1"/>
    </xf>
    <xf numFmtId="0" fontId="19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left" vertical="center" wrapText="1"/>
    </xf>
    <xf numFmtId="49" fontId="19" fillId="0" borderId="15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8" fillId="0" borderId="15" xfId="0" quotePrefix="1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10" fillId="0" borderId="15" xfId="0" quotePrefix="1" applyFont="1" applyBorder="1" applyAlignment="1">
      <alignment horizontal="center" vertical="center" wrapText="1"/>
    </xf>
    <xf numFmtId="0" fontId="15" fillId="0" borderId="15" xfId="0" quotePrefix="1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65" fontId="10" fillId="20" borderId="15" xfId="1" applyNumberFormat="1" applyFont="1" applyFill="1" applyBorder="1" applyAlignment="1">
      <alignment horizontal="right" vertical="center"/>
    </xf>
    <xf numFmtId="0" fontId="8" fillId="0" borderId="15" xfId="0" applyFont="1" applyBorder="1" applyAlignment="1">
      <alignment horizontal="center" vertical="center"/>
    </xf>
    <xf numFmtId="0" fontId="22" fillId="16" borderId="0" xfId="0" applyFont="1" applyFill="1"/>
    <xf numFmtId="0" fontId="0" fillId="16" borderId="0" xfId="0" applyFill="1"/>
    <xf numFmtId="0" fontId="23" fillId="0" borderId="0" xfId="0" applyFont="1" applyAlignment="1">
      <alignment horizontal="right" vertical="center"/>
    </xf>
    <xf numFmtId="14" fontId="8" fillId="2" borderId="15" xfId="0" applyNumberFormat="1" applyFont="1" applyFill="1" applyBorder="1" applyAlignment="1">
      <alignment horizontal="center" vertical="center" wrapText="1"/>
    </xf>
    <xf numFmtId="0" fontId="7" fillId="7" borderId="46" xfId="0" applyFont="1" applyFill="1" applyBorder="1" applyAlignment="1">
      <alignment vertical="center" wrapText="1"/>
    </xf>
    <xf numFmtId="0" fontId="0" fillId="7" borderId="21" xfId="0" applyFill="1" applyBorder="1"/>
    <xf numFmtId="0" fontId="0" fillId="7" borderId="22" xfId="0" applyFill="1" applyBorder="1"/>
    <xf numFmtId="0" fontId="7" fillId="7" borderId="16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7" fillId="7" borderId="40" xfId="0" applyFont="1" applyFill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left" vertical="center" wrapText="1"/>
    </xf>
    <xf numFmtId="49" fontId="7" fillId="0" borderId="38" xfId="0" applyNumberFormat="1" applyFont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 wrapText="1"/>
    </xf>
    <xf numFmtId="49" fontId="7" fillId="0" borderId="40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49" fontId="7" fillId="0" borderId="30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49" fontId="7" fillId="0" borderId="56" xfId="0" applyNumberFormat="1" applyFont="1" applyBorder="1" applyAlignment="1">
      <alignment horizontal="center" vertical="center" wrapText="1"/>
    </xf>
    <xf numFmtId="0" fontId="28" fillId="0" borderId="0" xfId="0" applyFont="1"/>
    <xf numFmtId="0" fontId="25" fillId="17" borderId="35" xfId="0" applyFont="1" applyFill="1" applyBorder="1" applyAlignment="1">
      <alignment horizontal="left" vertical="center" wrapText="1" indent="3"/>
    </xf>
    <xf numFmtId="49" fontId="7" fillId="17" borderId="35" xfId="0" applyNumberFormat="1" applyFont="1" applyFill="1" applyBorder="1" applyAlignment="1">
      <alignment horizontal="center" vertical="center" wrapText="1"/>
    </xf>
    <xf numFmtId="0" fontId="25" fillId="17" borderId="15" xfId="0" applyFont="1" applyFill="1" applyBorder="1" applyAlignment="1">
      <alignment horizontal="left" vertical="center" wrapText="1" indent="7"/>
    </xf>
    <xf numFmtId="49" fontId="7" fillId="17" borderId="15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25" fillId="17" borderId="15" xfId="0" applyFont="1" applyFill="1" applyBorder="1" applyAlignment="1">
      <alignment horizontal="left" vertical="center" wrapText="1" indent="3"/>
    </xf>
    <xf numFmtId="0" fontId="11" fillId="0" borderId="41" xfId="0" applyFont="1" applyBorder="1" applyAlignment="1">
      <alignment horizontal="left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27" fillId="16" borderId="0" xfId="0" applyFont="1" applyFill="1"/>
    <xf numFmtId="0" fontId="7" fillId="7" borderId="50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0" fontId="2" fillId="0" borderId="0" xfId="0" applyFont="1"/>
    <xf numFmtId="0" fontId="11" fillId="0" borderId="15" xfId="0" applyFont="1" applyBorder="1" applyAlignment="1">
      <alignment horizontal="left" vertical="center" wrapText="1"/>
    </xf>
    <xf numFmtId="0" fontId="25" fillId="15" borderId="35" xfId="0" applyFont="1" applyFill="1" applyBorder="1" applyAlignment="1">
      <alignment horizontal="left" vertical="center" wrapText="1" indent="3"/>
    </xf>
    <xf numFmtId="49" fontId="7" fillId="15" borderId="35" xfId="0" applyNumberFormat="1" applyFont="1" applyFill="1" applyBorder="1" applyAlignment="1">
      <alignment horizontal="center" vertical="center" wrapText="1"/>
    </xf>
    <xf numFmtId="0" fontId="25" fillId="15" borderId="15" xfId="0" applyFont="1" applyFill="1" applyBorder="1" applyAlignment="1">
      <alignment horizontal="left" vertical="center" wrapText="1" indent="7"/>
    </xf>
    <xf numFmtId="49" fontId="7" fillId="15" borderId="15" xfId="0" applyNumberFormat="1" applyFont="1" applyFill="1" applyBorder="1" applyAlignment="1">
      <alignment horizontal="center" vertical="center" wrapText="1"/>
    </xf>
    <xf numFmtId="0" fontId="25" fillId="15" borderId="15" xfId="0" applyFont="1" applyFill="1" applyBorder="1" applyAlignment="1">
      <alignment horizontal="left" vertical="center" wrapText="1" indent="3"/>
    </xf>
    <xf numFmtId="0" fontId="3" fillId="0" borderId="0" xfId="2"/>
    <xf numFmtId="0" fontId="4" fillId="0" borderId="0" xfId="2" applyFont="1"/>
    <xf numFmtId="0" fontId="20" fillId="7" borderId="15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0" fillId="0" borderId="0" xfId="0"/>
    <xf numFmtId="0" fontId="7" fillId="7" borderId="45" xfId="0" applyFont="1" applyFill="1" applyBorder="1" applyAlignment="1">
      <alignment horizontal="center" vertical="center" wrapText="1"/>
    </xf>
    <xf numFmtId="164" fontId="19" fillId="0" borderId="0" xfId="1" applyFont="1" applyAlignment="1">
      <alignment wrapText="1"/>
    </xf>
    <xf numFmtId="164" fontId="9" fillId="5" borderId="15" xfId="1" applyFont="1" applyFill="1" applyBorder="1" applyAlignment="1" applyProtection="1">
      <alignment horizontal="right" vertical="center"/>
      <protection locked="0"/>
    </xf>
    <xf numFmtId="0" fontId="4" fillId="0" borderId="57" xfId="2" applyFont="1" applyBorder="1" applyAlignment="1">
      <alignment horizontal="left" vertical="center" wrapText="1"/>
    </xf>
    <xf numFmtId="0" fontId="0" fillId="0" borderId="57" xfId="0" applyBorder="1"/>
    <xf numFmtId="0" fontId="4" fillId="0" borderId="0" xfId="2" applyFont="1"/>
    <xf numFmtId="0" fontId="4" fillId="0" borderId="1" xfId="2" applyFont="1" applyBorder="1" applyAlignment="1">
      <alignment horizontal="center" vertical="top"/>
    </xf>
    <xf numFmtId="0" fontId="0" fillId="0" borderId="2" xfId="0" applyBorder="1"/>
    <xf numFmtId="0" fontId="0" fillId="0" borderId="3" xfId="0" applyBorder="1"/>
    <xf numFmtId="0" fontId="4" fillId="0" borderId="1" xfId="2" applyFont="1" applyBorder="1" applyAlignment="1">
      <alignment horizontal="center" vertical="center"/>
    </xf>
    <xf numFmtId="49" fontId="4" fillId="27" borderId="15" xfId="0" applyNumberFormat="1" applyFont="1" applyFill="1" applyBorder="1" applyAlignment="1">
      <alignment horizontal="center"/>
    </xf>
    <xf numFmtId="0" fontId="0" fillId="0" borderId="14" xfId="0" applyBorder="1"/>
    <xf numFmtId="0" fontId="0" fillId="0" borderId="16" xfId="0" applyBorder="1"/>
    <xf numFmtId="49" fontId="30" fillId="27" borderId="15" xfId="0" applyNumberFormat="1" applyFont="1" applyFill="1" applyBorder="1" applyAlignment="1">
      <alignment wrapText="1"/>
    </xf>
    <xf numFmtId="0" fontId="4" fillId="26" borderId="15" xfId="0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5" fillId="0" borderId="1" xfId="2" applyFont="1" applyBorder="1" applyAlignment="1">
      <alignment horizontal="center" vertical="center"/>
    </xf>
    <xf numFmtId="49" fontId="4" fillId="27" borderId="15" xfId="0" applyNumberFormat="1" applyFont="1" applyFill="1" applyBorder="1"/>
    <xf numFmtId="0" fontId="5" fillId="0" borderId="15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/>
    </xf>
    <xf numFmtId="0" fontId="0" fillId="0" borderId="8" xfId="0" applyBorder="1"/>
    <xf numFmtId="0" fontId="4" fillId="26" borderId="1" xfId="2" applyFont="1" applyFill="1" applyBorder="1" applyAlignment="1">
      <alignment horizontal="center" vertical="center"/>
    </xf>
    <xf numFmtId="0" fontId="4" fillId="0" borderId="5" xfId="2" applyFont="1" applyBorder="1" applyAlignment="1">
      <alignment horizontal="center"/>
    </xf>
    <xf numFmtId="0" fontId="5" fillId="0" borderId="15" xfId="2" applyFont="1" applyBorder="1" applyAlignment="1">
      <alignment horizontal="center" vertical="center"/>
    </xf>
    <xf numFmtId="14" fontId="4" fillId="26" borderId="1" xfId="2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4" fillId="0" borderId="10" xfId="2" applyFont="1" applyBorder="1" applyAlignment="1">
      <alignment horizontal="center" vertical="center" wrapText="1"/>
    </xf>
    <xf numFmtId="0" fontId="30" fillId="27" borderId="15" xfId="0" applyFont="1" applyFill="1" applyBorder="1" applyAlignment="1">
      <alignment wrapText="1"/>
    </xf>
    <xf numFmtId="0" fontId="4" fillId="0" borderId="10" xfId="2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0" fillId="0" borderId="17" xfId="0" applyBorder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2" fontId="9" fillId="0" borderId="0" xfId="0" applyNumberFormat="1" applyFont="1"/>
    <xf numFmtId="0" fontId="11" fillId="0" borderId="15" xfId="0" applyFont="1" applyBorder="1" applyAlignment="1">
      <alignment horizontal="center" vertical="center" wrapText="1"/>
    </xf>
    <xf numFmtId="0" fontId="8" fillId="18" borderId="43" xfId="0" applyFont="1" applyFill="1" applyBorder="1" applyAlignment="1">
      <alignment horizontal="center" vertical="center" wrapText="1"/>
    </xf>
    <xf numFmtId="0" fontId="0" fillId="0" borderId="59" xfId="0" applyBorder="1"/>
    <xf numFmtId="0" fontId="0" fillId="0" borderId="58" xfId="0" applyBorder="1"/>
    <xf numFmtId="0" fontId="0" fillId="0" borderId="19" xfId="0" applyBorder="1"/>
    <xf numFmtId="0" fontId="0" fillId="0" borderId="60" xfId="0" applyBorder="1"/>
    <xf numFmtId="0" fontId="0" fillId="0" borderId="18" xfId="0" applyBorder="1"/>
    <xf numFmtId="0" fontId="8" fillId="7" borderId="45" xfId="0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22" xfId="0" applyBorder="1"/>
    <xf numFmtId="0" fontId="8" fillId="7" borderId="40" xfId="0" applyFont="1" applyFill="1" applyBorder="1" applyAlignment="1">
      <alignment horizontal="center" vertical="center" wrapText="1"/>
    </xf>
    <xf numFmtId="0" fontId="0" fillId="0" borderId="25" xfId="0" applyBorder="1"/>
    <xf numFmtId="0" fontId="8" fillId="0" borderId="31" xfId="0" applyFont="1" applyBorder="1" applyAlignment="1">
      <alignment horizontal="center" vertical="center" wrapText="1"/>
    </xf>
    <xf numFmtId="0" fontId="0" fillId="0" borderId="23" xfId="0" applyBorder="1"/>
    <xf numFmtId="0" fontId="0" fillId="0" borderId="26" xfId="0" applyBorder="1"/>
    <xf numFmtId="0" fontId="8" fillId="2" borderId="40" xfId="0" applyFont="1" applyFill="1" applyBorder="1" applyAlignment="1">
      <alignment horizontal="center" vertical="center" wrapText="1"/>
    </xf>
    <xf numFmtId="0" fontId="8" fillId="11" borderId="4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0" fillId="0" borderId="24" xfId="0" applyBorder="1"/>
    <xf numFmtId="0" fontId="0" fillId="0" borderId="27" xfId="0" applyBorder="1"/>
    <xf numFmtId="0" fontId="8" fillId="2" borderId="41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8" fillId="9" borderId="40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7" borderId="4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8" fillId="18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55" xfId="0" applyBorder="1"/>
    <xf numFmtId="0" fontId="8" fillId="7" borderId="1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0" fillId="0" borderId="54" xfId="0" applyBorder="1"/>
    <xf numFmtId="0" fontId="17" fillId="15" borderId="0" xfId="0" applyFont="1" applyFill="1" applyAlignment="1">
      <alignment horizontal="center" vertical="center" wrapText="1"/>
    </xf>
    <xf numFmtId="0" fontId="20" fillId="7" borderId="15" xfId="0" applyFont="1" applyFill="1" applyBorder="1" applyAlignment="1">
      <alignment horizontal="center" vertical="center" wrapText="1"/>
    </xf>
    <xf numFmtId="0" fontId="0" fillId="0" borderId="42" xfId="0" applyBorder="1"/>
    <xf numFmtId="0" fontId="0" fillId="0" borderId="35" xfId="0" applyBorder="1"/>
    <xf numFmtId="0" fontId="20" fillId="3" borderId="1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wrapText="1"/>
    </xf>
    <xf numFmtId="2" fontId="20" fillId="14" borderId="15" xfId="1" applyNumberFormat="1" applyFont="1" applyFill="1" applyBorder="1" applyAlignment="1">
      <alignment horizontal="center" vertical="center" wrapText="1"/>
    </xf>
    <xf numFmtId="2" fontId="20" fillId="6" borderId="15" xfId="1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0" fillId="0" borderId="0" xfId="0"/>
    <xf numFmtId="0" fontId="7" fillId="7" borderId="43" xfId="0" applyFont="1" applyFill="1" applyBorder="1" applyAlignment="1">
      <alignment horizontal="center" vertical="center" wrapText="1"/>
    </xf>
    <xf numFmtId="0" fontId="0" fillId="0" borderId="37" xfId="0" applyBorder="1"/>
    <xf numFmtId="0" fontId="7" fillId="7" borderId="45" xfId="0" applyFont="1" applyFill="1" applyBorder="1" applyAlignment="1">
      <alignment horizontal="center" vertical="center" wrapText="1"/>
    </xf>
    <xf numFmtId="0" fontId="0" fillId="0" borderId="47" xfId="0" applyBorder="1"/>
    <xf numFmtId="0" fontId="7" fillId="7" borderId="44" xfId="0" applyFont="1" applyFill="1" applyBorder="1" applyAlignment="1">
      <alignment horizontal="center" vertical="center" wrapText="1"/>
    </xf>
    <xf numFmtId="0" fontId="0" fillId="0" borderId="38" xfId="0" applyBorder="1"/>
    <xf numFmtId="0" fontId="17" fillId="0" borderId="0" xfId="0" applyFont="1" applyAlignment="1">
      <alignment horizontal="center" vertical="center" wrapText="1"/>
    </xf>
    <xf numFmtId="0" fontId="7" fillId="7" borderId="51" xfId="0" applyFont="1" applyFill="1" applyBorder="1" applyAlignment="1">
      <alignment horizontal="center" vertical="center" wrapText="1"/>
    </xf>
    <xf numFmtId="0" fontId="0" fillId="0" borderId="36" xfId="0" applyBorder="1"/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2"/>
  <sheetViews>
    <sheetView zoomScale="145" zoomScaleNormal="145" workbookViewId="0">
      <selection activeCell="E4" sqref="E4"/>
    </sheetView>
  </sheetViews>
  <sheetFormatPr defaultColWidth="8.54296875" defaultRowHeight="12.5" x14ac:dyDescent="0.25"/>
  <cols>
    <col min="1" max="10" width="2.1796875" style="242" customWidth="1"/>
    <col min="11" max="18" width="1.453125" style="242" customWidth="1"/>
    <col min="19" max="257" width="0.81640625" style="242" customWidth="1"/>
    <col min="258" max="1025" width="0.81640625" style="241" customWidth="1"/>
    <col min="1026" max="1026" width="8.54296875" style="241" customWidth="1"/>
    <col min="1027" max="16384" width="8.54296875" style="241"/>
  </cols>
  <sheetData>
    <row r="1" spans="1:161" ht="15" customHeight="1" thickBot="1" x14ac:dyDescent="0.4">
      <c r="S1" s="264" t="s">
        <v>0</v>
      </c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  <c r="AJ1" s="253"/>
      <c r="AK1" s="253"/>
      <c r="AL1" s="253"/>
      <c r="AM1" s="253"/>
      <c r="AN1" s="253"/>
      <c r="AO1" s="253"/>
      <c r="AP1" s="253"/>
      <c r="AQ1" s="253"/>
      <c r="AR1" s="253"/>
      <c r="AS1" s="253"/>
      <c r="AT1" s="253"/>
      <c r="AU1" s="253"/>
      <c r="AV1" s="253"/>
      <c r="AW1" s="253"/>
      <c r="AX1" s="253"/>
      <c r="AY1" s="253"/>
      <c r="AZ1" s="253"/>
      <c r="BA1" s="253"/>
      <c r="BB1" s="253"/>
      <c r="BC1" s="253"/>
      <c r="BD1" s="253"/>
      <c r="BE1" s="253"/>
      <c r="BF1" s="253"/>
      <c r="BG1" s="253"/>
      <c r="BH1" s="253"/>
      <c r="BI1" s="253"/>
      <c r="BJ1" s="253"/>
      <c r="BK1" s="253"/>
      <c r="BL1" s="253"/>
      <c r="BM1" s="253"/>
      <c r="BN1" s="253"/>
      <c r="BO1" s="253"/>
      <c r="BP1" s="253"/>
      <c r="BQ1" s="253"/>
      <c r="BR1" s="253"/>
      <c r="BS1" s="253"/>
      <c r="BT1" s="253"/>
      <c r="BU1" s="253"/>
      <c r="BV1" s="253"/>
      <c r="BW1" s="253"/>
      <c r="BX1" s="253"/>
      <c r="BY1" s="253"/>
      <c r="BZ1" s="253"/>
      <c r="CA1" s="253"/>
      <c r="CB1" s="253"/>
      <c r="CC1" s="253"/>
      <c r="CD1" s="253"/>
      <c r="CE1" s="253"/>
      <c r="CF1" s="253"/>
      <c r="CG1" s="253"/>
      <c r="CH1" s="253"/>
      <c r="CI1" s="253"/>
      <c r="CJ1" s="253"/>
      <c r="CK1" s="253"/>
      <c r="CL1" s="253"/>
      <c r="CM1" s="253"/>
      <c r="CN1" s="253"/>
      <c r="CO1" s="253"/>
      <c r="CP1" s="253"/>
      <c r="CQ1" s="253"/>
      <c r="CR1" s="253"/>
      <c r="CS1" s="253"/>
      <c r="CT1" s="253"/>
      <c r="CU1" s="253"/>
      <c r="CV1" s="253"/>
      <c r="CW1" s="253"/>
      <c r="CX1" s="253"/>
      <c r="CY1" s="253"/>
      <c r="CZ1" s="253"/>
      <c r="DA1" s="253"/>
      <c r="DB1" s="253"/>
      <c r="DC1" s="253"/>
      <c r="DD1" s="253"/>
      <c r="DE1" s="253"/>
      <c r="DF1" s="253"/>
      <c r="DG1" s="253"/>
      <c r="DH1" s="253"/>
      <c r="DI1" s="253"/>
      <c r="DJ1" s="253"/>
      <c r="DK1" s="253"/>
      <c r="DL1" s="253"/>
      <c r="DM1" s="253"/>
      <c r="DN1" s="253"/>
      <c r="DO1" s="253"/>
      <c r="DP1" s="253"/>
      <c r="DQ1" s="253"/>
      <c r="DR1" s="253"/>
      <c r="DS1" s="253"/>
      <c r="DT1" s="253"/>
      <c r="DU1" s="253"/>
      <c r="DV1" s="253"/>
      <c r="DW1" s="253"/>
      <c r="DX1" s="253"/>
      <c r="DY1" s="253"/>
      <c r="DZ1" s="253"/>
      <c r="EA1" s="253"/>
      <c r="EB1" s="253"/>
      <c r="EC1" s="253"/>
      <c r="ED1" s="253"/>
      <c r="EE1" s="253"/>
      <c r="EF1" s="253"/>
      <c r="EG1" s="253"/>
      <c r="EH1" s="254"/>
      <c r="EL1" s="46"/>
      <c r="EM1" s="46"/>
      <c r="EN1" s="46"/>
      <c r="EO1" s="46"/>
      <c r="EP1" s="46"/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/>
      <c r="FC1" s="46"/>
      <c r="FD1" s="46"/>
      <c r="FE1" s="47"/>
    </row>
    <row r="2" spans="1:161" ht="13" customHeight="1" thickBot="1" x14ac:dyDescent="0.3"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7"/>
    </row>
    <row r="3" spans="1:161" ht="15" customHeight="1" thickBot="1" x14ac:dyDescent="0.4">
      <c r="S3" s="255" t="s">
        <v>1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3"/>
      <c r="BF3" s="253"/>
      <c r="BG3" s="253"/>
      <c r="BH3" s="253"/>
      <c r="BI3" s="253"/>
      <c r="BJ3" s="253"/>
      <c r="BK3" s="253"/>
      <c r="BL3" s="253"/>
      <c r="BM3" s="253"/>
      <c r="BN3" s="253"/>
      <c r="BO3" s="253"/>
      <c r="BP3" s="253"/>
      <c r="BQ3" s="253"/>
      <c r="BR3" s="253"/>
      <c r="BS3" s="253"/>
      <c r="BT3" s="253"/>
      <c r="BU3" s="253"/>
      <c r="BV3" s="253"/>
      <c r="BW3" s="253"/>
      <c r="BX3" s="253"/>
      <c r="BY3" s="253"/>
      <c r="BZ3" s="253"/>
      <c r="CA3" s="253"/>
      <c r="CB3" s="253"/>
      <c r="CC3" s="253"/>
      <c r="CD3" s="253"/>
      <c r="CE3" s="253"/>
      <c r="CF3" s="253"/>
      <c r="CG3" s="253"/>
      <c r="CH3" s="253"/>
      <c r="CI3" s="253"/>
      <c r="CJ3" s="253"/>
      <c r="CK3" s="253"/>
      <c r="CL3" s="253"/>
      <c r="CM3" s="253"/>
      <c r="CN3" s="253"/>
      <c r="CO3" s="253"/>
      <c r="CP3" s="253"/>
      <c r="CQ3" s="253"/>
      <c r="CR3" s="253"/>
      <c r="CS3" s="253"/>
      <c r="CT3" s="253"/>
      <c r="CU3" s="253"/>
      <c r="CV3" s="253"/>
      <c r="CW3" s="253"/>
      <c r="CX3" s="253"/>
      <c r="CY3" s="253"/>
      <c r="CZ3" s="253"/>
      <c r="DA3" s="253"/>
      <c r="DB3" s="253"/>
      <c r="DC3" s="253"/>
      <c r="DD3" s="253"/>
      <c r="DE3" s="253"/>
      <c r="DF3" s="253"/>
      <c r="DG3" s="253"/>
      <c r="DH3" s="253"/>
      <c r="DI3" s="253"/>
      <c r="DJ3" s="253"/>
      <c r="DK3" s="253"/>
      <c r="DL3" s="253"/>
      <c r="DM3" s="253"/>
      <c r="DN3" s="253"/>
      <c r="DO3" s="253"/>
      <c r="DP3" s="253"/>
      <c r="DQ3" s="253"/>
      <c r="DR3" s="253"/>
      <c r="DS3" s="253"/>
      <c r="DT3" s="253"/>
      <c r="DU3" s="253"/>
      <c r="DV3" s="253"/>
      <c r="DW3" s="253"/>
      <c r="DX3" s="253"/>
      <c r="DY3" s="253"/>
      <c r="DZ3" s="253"/>
      <c r="EA3" s="253"/>
      <c r="EB3" s="253"/>
      <c r="EC3" s="253"/>
      <c r="ED3" s="253"/>
      <c r="EE3" s="253"/>
      <c r="EF3" s="253"/>
      <c r="EG3" s="253"/>
      <c r="EH3" s="254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8"/>
    </row>
    <row r="4" spans="1:161" ht="13" customHeight="1" thickBot="1" x14ac:dyDescent="0.3">
      <c r="EL4" s="46"/>
      <c r="EM4" s="46"/>
      <c r="EN4" s="46"/>
      <c r="EO4" s="46"/>
      <c r="EP4" s="46"/>
      <c r="EQ4" s="46"/>
      <c r="ER4" s="46"/>
      <c r="ES4" s="46"/>
      <c r="ET4" s="46"/>
      <c r="EU4" s="46"/>
      <c r="EV4" s="46"/>
      <c r="EW4" s="46"/>
      <c r="EX4" s="46"/>
      <c r="EY4" s="46"/>
      <c r="EZ4" s="46"/>
      <c r="FA4" s="46"/>
      <c r="FB4" s="46"/>
      <c r="FC4" s="46"/>
      <c r="FD4" s="46"/>
    </row>
    <row r="5" spans="1:161" ht="15" customHeight="1" thickBot="1" x14ac:dyDescent="0.4">
      <c r="S5" s="255" t="s">
        <v>2</v>
      </c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3"/>
      <c r="AS5" s="253"/>
      <c r="AT5" s="253"/>
      <c r="AU5" s="253"/>
      <c r="AV5" s="253"/>
      <c r="AW5" s="253"/>
      <c r="AX5" s="253"/>
      <c r="AY5" s="253"/>
      <c r="AZ5" s="253"/>
      <c r="BA5" s="253"/>
      <c r="BB5" s="253"/>
      <c r="BC5" s="253"/>
      <c r="BD5" s="253"/>
      <c r="BE5" s="253"/>
      <c r="BF5" s="253"/>
      <c r="BG5" s="253"/>
      <c r="BH5" s="253"/>
      <c r="BI5" s="253"/>
      <c r="BJ5" s="253"/>
      <c r="BK5" s="253"/>
      <c r="BL5" s="253"/>
      <c r="BM5" s="253"/>
      <c r="BN5" s="253"/>
      <c r="BO5" s="253"/>
      <c r="BP5" s="253"/>
      <c r="BQ5" s="253"/>
      <c r="BR5" s="253"/>
      <c r="BS5" s="253"/>
      <c r="BT5" s="253"/>
      <c r="BU5" s="253"/>
      <c r="BV5" s="253"/>
      <c r="BW5" s="253"/>
      <c r="BX5" s="253"/>
      <c r="BY5" s="253"/>
      <c r="BZ5" s="253"/>
      <c r="CA5" s="253"/>
      <c r="CB5" s="253"/>
      <c r="CC5" s="253"/>
      <c r="CD5" s="253"/>
      <c r="CE5" s="253"/>
      <c r="CF5" s="253"/>
      <c r="CG5" s="253"/>
      <c r="CH5" s="253"/>
      <c r="CI5" s="253"/>
      <c r="CJ5" s="253"/>
      <c r="CK5" s="253"/>
      <c r="CL5" s="253"/>
      <c r="CM5" s="253"/>
      <c r="CN5" s="253"/>
      <c r="CO5" s="253"/>
      <c r="CP5" s="253"/>
      <c r="CQ5" s="253"/>
      <c r="CR5" s="253"/>
      <c r="CS5" s="253"/>
      <c r="CT5" s="253"/>
      <c r="CU5" s="253"/>
      <c r="CV5" s="253"/>
      <c r="CW5" s="253"/>
      <c r="CX5" s="253"/>
      <c r="CY5" s="253"/>
      <c r="CZ5" s="253"/>
      <c r="DA5" s="253"/>
      <c r="DB5" s="253"/>
      <c r="DC5" s="253"/>
      <c r="DD5" s="253"/>
      <c r="DE5" s="253"/>
      <c r="DF5" s="253"/>
      <c r="DG5" s="253"/>
      <c r="DH5" s="253"/>
      <c r="DI5" s="253"/>
      <c r="DJ5" s="253"/>
      <c r="DK5" s="253"/>
      <c r="DL5" s="253"/>
      <c r="DM5" s="253"/>
      <c r="DN5" s="253"/>
      <c r="DO5" s="253"/>
      <c r="DP5" s="253"/>
      <c r="DQ5" s="253"/>
      <c r="DR5" s="253"/>
      <c r="DS5" s="253"/>
      <c r="DT5" s="253"/>
      <c r="DU5" s="253"/>
      <c r="DV5" s="253"/>
      <c r="DW5" s="253"/>
      <c r="DX5" s="253"/>
      <c r="DY5" s="253"/>
      <c r="DZ5" s="253"/>
      <c r="EA5" s="253"/>
      <c r="EB5" s="253"/>
      <c r="EC5" s="253"/>
      <c r="ED5" s="253"/>
      <c r="EE5" s="253"/>
      <c r="EF5" s="253"/>
      <c r="EG5" s="253"/>
      <c r="EH5" s="254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  <c r="FA5" s="46"/>
      <c r="FB5" s="46"/>
      <c r="FC5" s="46"/>
      <c r="FD5" s="46"/>
    </row>
    <row r="6" spans="1:161" ht="13" customHeight="1" thickBot="1" x14ac:dyDescent="0.3">
      <c r="K6" s="49"/>
      <c r="L6" s="50"/>
      <c r="M6" s="50"/>
      <c r="N6" s="50"/>
      <c r="O6" s="50"/>
      <c r="P6" s="50"/>
      <c r="Q6" s="50"/>
      <c r="R6" s="50"/>
      <c r="EI6" s="50"/>
      <c r="EJ6" s="50"/>
      <c r="EK6" s="50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</row>
    <row r="7" spans="1:161" ht="14.65" customHeight="1" x14ac:dyDescent="0.35">
      <c r="AC7" s="261" t="s">
        <v>3</v>
      </c>
      <c r="AD7" s="262"/>
      <c r="AE7" s="262"/>
      <c r="AF7" s="262"/>
      <c r="AG7" s="262"/>
      <c r="AH7" s="262"/>
      <c r="AI7" s="262"/>
      <c r="AJ7" s="262"/>
      <c r="AK7" s="262"/>
      <c r="AL7" s="262"/>
      <c r="AM7" s="262"/>
      <c r="AN7" s="262"/>
      <c r="AO7" s="262"/>
      <c r="AP7" s="262"/>
      <c r="AQ7" s="262"/>
      <c r="AR7" s="262"/>
      <c r="AS7" s="262"/>
      <c r="AT7" s="262"/>
      <c r="AU7" s="262"/>
      <c r="AV7" s="262"/>
      <c r="AW7" s="262"/>
      <c r="AX7" s="262"/>
      <c r="AY7" s="262"/>
      <c r="AZ7" s="262"/>
      <c r="BA7" s="262"/>
      <c r="BB7" s="262"/>
      <c r="BC7" s="262"/>
      <c r="BD7" s="262"/>
      <c r="BE7" s="262"/>
      <c r="BF7" s="262"/>
      <c r="BG7" s="262"/>
      <c r="BH7" s="262"/>
      <c r="BI7" s="262"/>
      <c r="BJ7" s="262"/>
      <c r="BK7" s="262"/>
      <c r="BL7" s="262"/>
      <c r="BM7" s="262"/>
      <c r="BN7" s="262"/>
      <c r="BO7" s="262"/>
      <c r="BP7" s="262"/>
      <c r="BQ7" s="262"/>
      <c r="BR7" s="262"/>
      <c r="BS7" s="262"/>
      <c r="BT7" s="262"/>
      <c r="BU7" s="262"/>
      <c r="BV7" s="262"/>
      <c r="BW7" s="262"/>
      <c r="BX7" s="262"/>
      <c r="BY7" s="262"/>
      <c r="BZ7" s="262"/>
      <c r="CA7" s="262"/>
      <c r="CB7" s="262"/>
      <c r="CC7" s="262"/>
      <c r="CD7" s="262"/>
      <c r="CE7" s="262"/>
      <c r="CF7" s="262"/>
      <c r="CG7" s="262"/>
      <c r="CH7" s="262"/>
      <c r="CI7" s="262"/>
      <c r="CJ7" s="262"/>
      <c r="CK7" s="262"/>
      <c r="CL7" s="262"/>
      <c r="CM7" s="262"/>
      <c r="CN7" s="262"/>
      <c r="CO7" s="262"/>
      <c r="CP7" s="262"/>
      <c r="CQ7" s="262"/>
      <c r="CR7" s="262"/>
      <c r="CS7" s="262"/>
      <c r="CT7" s="262"/>
      <c r="CU7" s="262"/>
      <c r="CV7" s="262"/>
      <c r="CW7" s="262"/>
      <c r="CX7" s="262"/>
      <c r="CY7" s="262"/>
      <c r="CZ7" s="262"/>
      <c r="DA7" s="262"/>
      <c r="DB7" s="262"/>
      <c r="DC7" s="262"/>
      <c r="DD7" s="262"/>
      <c r="DE7" s="262"/>
      <c r="DF7" s="262"/>
      <c r="DG7" s="262"/>
      <c r="DH7" s="262"/>
      <c r="DI7" s="262"/>
      <c r="DJ7" s="262"/>
      <c r="DK7" s="262"/>
      <c r="DL7" s="262"/>
      <c r="DM7" s="262"/>
      <c r="DN7" s="262"/>
      <c r="DO7" s="262"/>
      <c r="DP7" s="262"/>
      <c r="DQ7" s="262"/>
      <c r="DR7" s="262"/>
      <c r="DS7" s="262"/>
      <c r="DT7" s="262"/>
      <c r="DU7" s="262"/>
      <c r="DV7" s="262"/>
      <c r="DW7" s="262"/>
      <c r="DX7" s="263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</row>
    <row r="8" spans="1:161" ht="14.65" customHeight="1" x14ac:dyDescent="0.35">
      <c r="AC8" s="267" t="s">
        <v>4</v>
      </c>
      <c r="AD8" s="251"/>
      <c r="AE8" s="251"/>
      <c r="AF8" s="251"/>
      <c r="AG8" s="251"/>
      <c r="AH8" s="251"/>
      <c r="AI8" s="251"/>
      <c r="AJ8" s="251"/>
      <c r="AK8" s="251"/>
      <c r="AL8" s="251"/>
      <c r="AM8" s="251"/>
      <c r="AN8" s="251"/>
      <c r="AO8" s="251"/>
      <c r="AP8" s="251"/>
      <c r="AQ8" s="251"/>
      <c r="AR8" s="251"/>
      <c r="AS8" s="251"/>
      <c r="AT8" s="251"/>
      <c r="AU8" s="251"/>
      <c r="AV8" s="251"/>
      <c r="AW8" s="251"/>
      <c r="AX8" s="251"/>
      <c r="AY8" s="251"/>
      <c r="AZ8" s="251"/>
      <c r="BA8" s="251"/>
      <c r="BB8" s="251"/>
      <c r="BC8" s="251"/>
      <c r="BD8" s="251"/>
      <c r="BE8" s="251"/>
      <c r="BF8" s="251"/>
      <c r="BG8" s="251"/>
      <c r="BH8" s="251"/>
      <c r="BI8" s="251"/>
      <c r="BJ8" s="251"/>
      <c r="BK8" s="251"/>
      <c r="BL8" s="251"/>
      <c r="BM8" s="251"/>
      <c r="BN8" s="251"/>
      <c r="BO8" s="251"/>
      <c r="BP8" s="251"/>
      <c r="BQ8" s="251"/>
      <c r="BR8" s="251"/>
      <c r="BS8" s="251"/>
      <c r="BT8" s="251"/>
      <c r="BU8" s="251"/>
      <c r="BV8" s="251"/>
      <c r="BW8" s="251"/>
      <c r="BX8" s="251"/>
      <c r="BY8" s="251"/>
      <c r="BZ8" s="251"/>
      <c r="CA8" s="251"/>
      <c r="CB8" s="251"/>
      <c r="CC8" s="251"/>
      <c r="CD8" s="251"/>
      <c r="CE8" s="251"/>
      <c r="CF8" s="251"/>
      <c r="CG8" s="251"/>
      <c r="CH8" s="251"/>
      <c r="CI8" s="251"/>
      <c r="CJ8" s="251"/>
      <c r="CK8" s="251"/>
      <c r="CL8" s="251"/>
      <c r="CM8" s="251"/>
      <c r="CN8" s="251"/>
      <c r="CO8" s="251"/>
      <c r="CP8" s="251"/>
      <c r="CQ8" s="251"/>
      <c r="CR8" s="251"/>
      <c r="CS8" s="251"/>
      <c r="CT8" s="251"/>
      <c r="CU8" s="251"/>
      <c r="CV8" s="251"/>
      <c r="CW8" s="251"/>
      <c r="CX8" s="251"/>
      <c r="CY8" s="251"/>
      <c r="CZ8" s="251"/>
      <c r="DA8" s="251"/>
      <c r="DB8" s="251"/>
      <c r="DC8" s="251"/>
      <c r="DD8" s="251"/>
      <c r="DE8" s="251"/>
      <c r="DF8" s="251"/>
      <c r="DG8" s="251"/>
      <c r="DH8" s="251"/>
      <c r="DI8" s="251"/>
      <c r="DJ8" s="251"/>
      <c r="DK8" s="251"/>
      <c r="DL8" s="251"/>
      <c r="DM8" s="251"/>
      <c r="DN8" s="251"/>
      <c r="DO8" s="251"/>
      <c r="DP8" s="251"/>
      <c r="DQ8" s="251"/>
      <c r="DR8" s="251"/>
      <c r="DS8" s="251"/>
      <c r="DT8" s="251"/>
      <c r="DU8" s="251"/>
      <c r="DV8" s="251"/>
      <c r="DW8" s="251"/>
      <c r="DX8" s="268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</row>
    <row r="9" spans="1:161" ht="14.65" customHeight="1" x14ac:dyDescent="0.35">
      <c r="AC9" s="267" t="s">
        <v>5</v>
      </c>
      <c r="AD9" s="251"/>
      <c r="AE9" s="251"/>
      <c r="AF9" s="251"/>
      <c r="AG9" s="251"/>
      <c r="AH9" s="251"/>
      <c r="AI9" s="251"/>
      <c r="AJ9" s="251"/>
      <c r="AK9" s="251"/>
      <c r="AL9" s="251"/>
      <c r="AM9" s="251"/>
      <c r="AN9" s="251"/>
      <c r="AO9" s="251"/>
      <c r="AP9" s="251"/>
      <c r="AQ9" s="251"/>
      <c r="AR9" s="251"/>
      <c r="AS9" s="251"/>
      <c r="AT9" s="251"/>
      <c r="AU9" s="251"/>
      <c r="AV9" s="251"/>
      <c r="AW9" s="251"/>
      <c r="AX9" s="251"/>
      <c r="AY9" s="251"/>
      <c r="AZ9" s="251"/>
      <c r="BA9" s="251"/>
      <c r="BB9" s="251"/>
      <c r="BC9" s="251"/>
      <c r="BD9" s="251"/>
      <c r="BE9" s="251"/>
      <c r="BF9" s="251"/>
      <c r="BG9" s="251"/>
      <c r="BH9" s="251"/>
      <c r="BI9" s="251"/>
      <c r="BJ9" s="251"/>
      <c r="BK9" s="251"/>
      <c r="BL9" s="251"/>
      <c r="BM9" s="251"/>
      <c r="BN9" s="251"/>
      <c r="BO9" s="251"/>
      <c r="BP9" s="251"/>
      <c r="BQ9" s="251"/>
      <c r="BR9" s="251"/>
      <c r="BS9" s="251"/>
      <c r="BT9" s="251"/>
      <c r="BU9" s="251"/>
      <c r="BV9" s="251"/>
      <c r="BW9" s="251"/>
      <c r="BX9" s="251"/>
      <c r="BY9" s="251"/>
      <c r="BZ9" s="251"/>
      <c r="CA9" s="251"/>
      <c r="CB9" s="251"/>
      <c r="CC9" s="251"/>
      <c r="CD9" s="251"/>
      <c r="CE9" s="251"/>
      <c r="CF9" s="251"/>
      <c r="CG9" s="251"/>
      <c r="CH9" s="251"/>
      <c r="CI9" s="251"/>
      <c r="CJ9" s="251"/>
      <c r="CK9" s="251"/>
      <c r="CL9" s="251"/>
      <c r="CM9" s="251"/>
      <c r="CN9" s="251"/>
      <c r="CO9" s="251"/>
      <c r="CP9" s="251"/>
      <c r="CQ9" s="251"/>
      <c r="CR9" s="251"/>
      <c r="CS9" s="251"/>
      <c r="CT9" s="251"/>
      <c r="CU9" s="251"/>
      <c r="CV9" s="251"/>
      <c r="CW9" s="251"/>
      <c r="CX9" s="251"/>
      <c r="CY9" s="251"/>
      <c r="CZ9" s="251"/>
      <c r="DA9" s="251"/>
      <c r="DB9" s="251"/>
      <c r="DC9" s="251"/>
      <c r="DD9" s="251"/>
      <c r="DE9" s="251"/>
      <c r="DF9" s="251"/>
      <c r="DG9" s="251"/>
      <c r="DH9" s="251"/>
      <c r="DI9" s="251"/>
      <c r="DJ9" s="251"/>
      <c r="DK9" s="251"/>
      <c r="DL9" s="251"/>
      <c r="DM9" s="251"/>
      <c r="DN9" s="251"/>
      <c r="DO9" s="251"/>
      <c r="DP9" s="251"/>
      <c r="DQ9" s="251"/>
      <c r="DR9" s="251"/>
      <c r="DS9" s="251"/>
      <c r="DT9" s="251"/>
      <c r="DU9" s="251"/>
      <c r="DV9" s="251"/>
      <c r="DW9" s="251"/>
      <c r="DX9" s="268"/>
    </row>
    <row r="10" spans="1:161" ht="14.65" customHeight="1" x14ac:dyDescent="0.35">
      <c r="AC10" s="267"/>
      <c r="AD10" s="251"/>
      <c r="AE10" s="251"/>
      <c r="AF10" s="251"/>
      <c r="AG10" s="251"/>
      <c r="AH10" s="251"/>
      <c r="AI10" s="251"/>
      <c r="AJ10" s="251"/>
      <c r="AK10" s="251"/>
      <c r="AL10" s="251"/>
      <c r="AM10" s="251"/>
      <c r="AN10" s="251"/>
      <c r="AO10" s="251"/>
      <c r="AP10" s="251"/>
      <c r="AQ10" s="251"/>
      <c r="AR10" s="251"/>
      <c r="AS10" s="251"/>
      <c r="AT10" s="251"/>
      <c r="AU10" s="251"/>
      <c r="AV10" s="251"/>
      <c r="AW10" s="251"/>
      <c r="AX10" s="251"/>
      <c r="AY10" s="251"/>
      <c r="AZ10" s="251"/>
      <c r="BA10" s="251"/>
      <c r="BB10" s="251"/>
      <c r="BC10" s="251"/>
      <c r="BD10" s="251"/>
      <c r="BE10" s="251"/>
      <c r="BF10" s="251"/>
      <c r="BG10" s="251"/>
      <c r="BH10" s="251"/>
      <c r="BI10" s="251"/>
      <c r="BJ10" s="251"/>
      <c r="BK10" s="251"/>
      <c r="BL10" s="251"/>
      <c r="BM10" s="251"/>
      <c r="BN10" s="251"/>
      <c r="BO10" s="251"/>
      <c r="BP10" s="251"/>
      <c r="BQ10" s="251"/>
      <c r="BR10" s="251"/>
      <c r="BS10" s="251"/>
      <c r="BT10" s="251"/>
      <c r="BU10" s="251"/>
      <c r="BV10" s="251"/>
      <c r="BW10" s="251"/>
      <c r="BX10" s="251"/>
      <c r="BY10" s="251"/>
      <c r="BZ10" s="251"/>
      <c r="CA10" s="251"/>
      <c r="CB10" s="251"/>
      <c r="CC10" s="251"/>
      <c r="CD10" s="251"/>
      <c r="CE10" s="251"/>
      <c r="CF10" s="251"/>
      <c r="CG10" s="251"/>
      <c r="CH10" s="251"/>
      <c r="CI10" s="251"/>
      <c r="CJ10" s="251"/>
      <c r="CK10" s="251"/>
      <c r="CL10" s="251"/>
      <c r="CM10" s="251"/>
      <c r="CN10" s="251"/>
      <c r="CO10" s="251"/>
      <c r="CP10" s="251"/>
      <c r="CQ10" s="251"/>
      <c r="CR10" s="251"/>
      <c r="CS10" s="251"/>
      <c r="CT10" s="251"/>
      <c r="CU10" s="251"/>
      <c r="CV10" s="251"/>
      <c r="CW10" s="251"/>
      <c r="CX10" s="251"/>
      <c r="CY10" s="251"/>
      <c r="CZ10" s="251"/>
      <c r="DA10" s="251"/>
      <c r="DB10" s="251"/>
      <c r="DC10" s="251"/>
      <c r="DD10" s="251"/>
      <c r="DE10" s="251"/>
      <c r="DF10" s="251"/>
      <c r="DG10" s="251"/>
      <c r="DH10" s="251"/>
      <c r="DI10" s="251"/>
      <c r="DJ10" s="251"/>
      <c r="DK10" s="251"/>
      <c r="DL10" s="251"/>
      <c r="DM10" s="251"/>
      <c r="DN10" s="251"/>
      <c r="DO10" s="251"/>
      <c r="DP10" s="251"/>
      <c r="DQ10" s="251"/>
      <c r="DR10" s="251"/>
      <c r="DS10" s="251"/>
      <c r="DT10" s="251"/>
      <c r="DU10" s="251"/>
      <c r="DV10" s="251"/>
      <c r="DW10" s="251"/>
      <c r="DX10" s="268"/>
    </row>
    <row r="11" spans="1:161" ht="30.75" customHeight="1" thickBot="1" x14ac:dyDescent="0.4">
      <c r="AC11" s="51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276" t="s">
        <v>6</v>
      </c>
      <c r="BI11" s="274"/>
      <c r="BJ11" s="274"/>
      <c r="BK11" s="274"/>
      <c r="BL11" s="274"/>
      <c r="BM11" s="274"/>
      <c r="BN11" s="274"/>
      <c r="BO11" s="274"/>
      <c r="BP11" s="274"/>
      <c r="BQ11" s="274"/>
      <c r="BR11" s="274"/>
      <c r="BS11" s="274"/>
      <c r="BT11" s="274"/>
      <c r="BU11" s="274"/>
      <c r="BV11" s="274"/>
      <c r="BW11" s="274"/>
      <c r="BX11" s="274"/>
      <c r="BY11" s="274"/>
      <c r="BZ11" s="274"/>
      <c r="CA11" s="274"/>
      <c r="CB11" s="274"/>
      <c r="CC11" s="274"/>
      <c r="CD11" s="274"/>
      <c r="CE11" s="274"/>
      <c r="CF11" s="274"/>
      <c r="CG11" s="274"/>
      <c r="CH11" s="274"/>
      <c r="CI11" s="274"/>
      <c r="CJ11" s="274"/>
      <c r="CK11" s="274"/>
      <c r="CL11" s="274"/>
      <c r="CM11" s="274"/>
      <c r="CN11" s="274"/>
      <c r="CO11" s="274"/>
      <c r="CP11" s="274"/>
      <c r="CQ11" s="274"/>
      <c r="CR11" s="274"/>
      <c r="CS11" s="274"/>
      <c r="CT11" s="274"/>
      <c r="CU11" s="274"/>
      <c r="CV11" s="274"/>
      <c r="CW11" s="274"/>
      <c r="CX11" s="52"/>
      <c r="CY11" s="52"/>
      <c r="CZ11" s="52"/>
      <c r="DA11" s="52"/>
      <c r="DB11" s="52"/>
      <c r="DC11" s="52"/>
      <c r="DD11" s="52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52"/>
      <c r="DP11" s="52"/>
      <c r="DQ11" s="52"/>
      <c r="DR11" s="52"/>
      <c r="DS11" s="52"/>
      <c r="DT11" s="52"/>
      <c r="DU11" s="52"/>
      <c r="DV11" s="52"/>
      <c r="DW11" s="52"/>
      <c r="DX11" s="53"/>
    </row>
    <row r="13" spans="1:161" ht="13" customHeight="1" thickBot="1" x14ac:dyDescent="0.3"/>
    <row r="14" spans="1:161" ht="15" customHeight="1" thickBot="1" x14ac:dyDescent="0.4">
      <c r="A14" s="252" t="s">
        <v>7</v>
      </c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  <c r="AW14" s="253"/>
      <c r="AX14" s="253"/>
      <c r="AY14" s="253"/>
      <c r="AZ14" s="253"/>
      <c r="BA14" s="253"/>
      <c r="BB14" s="253"/>
      <c r="BC14" s="253"/>
      <c r="BD14" s="253"/>
      <c r="BE14" s="253"/>
      <c r="BF14" s="253"/>
      <c r="BG14" s="253"/>
      <c r="BH14" s="253"/>
      <c r="BI14" s="253"/>
      <c r="BJ14" s="253"/>
      <c r="BK14" s="253"/>
      <c r="BL14" s="253"/>
      <c r="BM14" s="253"/>
      <c r="BN14" s="253"/>
      <c r="BO14" s="253"/>
      <c r="BP14" s="253"/>
      <c r="BQ14" s="253"/>
      <c r="BR14" s="253"/>
      <c r="BS14" s="253"/>
      <c r="BT14" s="253"/>
      <c r="BU14" s="253"/>
      <c r="BV14" s="253"/>
      <c r="BW14" s="253"/>
      <c r="BX14" s="253"/>
      <c r="BY14" s="253"/>
      <c r="BZ14" s="253"/>
      <c r="CA14" s="253"/>
      <c r="CB14" s="253"/>
      <c r="CC14" s="253"/>
      <c r="CD14" s="253"/>
      <c r="CE14" s="254"/>
      <c r="CF14" s="252" t="s">
        <v>8</v>
      </c>
      <c r="CG14" s="253"/>
      <c r="CH14" s="253"/>
      <c r="CI14" s="253"/>
      <c r="CJ14" s="253"/>
      <c r="CK14" s="253"/>
      <c r="CL14" s="253"/>
      <c r="CM14" s="253"/>
      <c r="CN14" s="253"/>
      <c r="CO14" s="253"/>
      <c r="CP14" s="253"/>
      <c r="CQ14" s="253"/>
      <c r="CR14" s="253"/>
      <c r="CS14" s="253"/>
      <c r="CT14" s="253"/>
      <c r="CU14" s="253"/>
      <c r="CV14" s="253"/>
      <c r="CW14" s="253"/>
      <c r="CX14" s="253"/>
      <c r="CY14" s="253"/>
      <c r="CZ14" s="253"/>
      <c r="DA14" s="253"/>
      <c r="DB14" s="253"/>
      <c r="DC14" s="253"/>
      <c r="DD14" s="253"/>
      <c r="DE14" s="253"/>
      <c r="DF14" s="253"/>
      <c r="DG14" s="253"/>
      <c r="DH14" s="253"/>
      <c r="DI14" s="253"/>
      <c r="DJ14" s="253"/>
      <c r="DK14" s="253"/>
      <c r="DL14" s="254"/>
      <c r="DP14" s="54"/>
      <c r="DR14" s="54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</row>
    <row r="15" spans="1:161" ht="15" customHeight="1" thickBot="1" x14ac:dyDescent="0.4">
      <c r="A15" s="55"/>
      <c r="B15" s="270" t="s">
        <v>9</v>
      </c>
      <c r="C15" s="262"/>
      <c r="D15" s="262"/>
      <c r="E15" s="262"/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2"/>
      <c r="BF15" s="262"/>
      <c r="BG15" s="262"/>
      <c r="BH15" s="262"/>
      <c r="BI15" s="262"/>
      <c r="BJ15" s="262"/>
      <c r="BK15" s="262"/>
      <c r="BL15" s="262"/>
      <c r="BM15" s="262"/>
      <c r="BN15" s="262"/>
      <c r="BO15" s="262"/>
      <c r="BP15" s="262"/>
      <c r="BQ15" s="262"/>
      <c r="BR15" s="262"/>
      <c r="BS15" s="262"/>
      <c r="BT15" s="262"/>
      <c r="BU15" s="262"/>
      <c r="BV15" s="262"/>
      <c r="BW15" s="262"/>
      <c r="BX15" s="262"/>
      <c r="BY15" s="262"/>
      <c r="BZ15" s="262"/>
      <c r="CA15" s="262"/>
      <c r="CB15" s="262"/>
      <c r="CC15" s="262"/>
      <c r="CD15" s="262"/>
      <c r="CE15" s="262"/>
      <c r="CF15" s="272" t="s">
        <v>10</v>
      </c>
      <c r="CG15" s="262"/>
      <c r="CH15" s="262"/>
      <c r="CI15" s="262"/>
      <c r="CJ15" s="262"/>
      <c r="CK15" s="262"/>
      <c r="CL15" s="262"/>
      <c r="CM15" s="262"/>
      <c r="CN15" s="262"/>
      <c r="CO15" s="262"/>
      <c r="CP15" s="262"/>
      <c r="CQ15" s="262"/>
      <c r="CR15" s="262"/>
      <c r="CS15" s="262"/>
      <c r="CT15" s="262"/>
      <c r="CU15" s="262"/>
      <c r="CV15" s="262"/>
      <c r="CW15" s="262"/>
      <c r="CX15" s="262"/>
      <c r="CY15" s="262"/>
      <c r="CZ15" s="262"/>
      <c r="DA15" s="262"/>
      <c r="DB15" s="262"/>
      <c r="DC15" s="262"/>
      <c r="DD15" s="262"/>
      <c r="DE15" s="262"/>
      <c r="DF15" s="262"/>
      <c r="DG15" s="262"/>
      <c r="DH15" s="262"/>
      <c r="DI15" s="262"/>
      <c r="DJ15" s="262"/>
      <c r="DK15" s="262"/>
      <c r="DL15" s="263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</row>
    <row r="16" spans="1:161" ht="15" customHeight="1" thickBot="1" x14ac:dyDescent="0.4">
      <c r="A16" s="51"/>
      <c r="B16" s="278" t="s">
        <v>11</v>
      </c>
      <c r="C16" s="274"/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74"/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  <c r="AW16" s="274"/>
      <c r="AX16" s="274"/>
      <c r="AY16" s="274"/>
      <c r="AZ16" s="274"/>
      <c r="BA16" s="274"/>
      <c r="BB16" s="274"/>
      <c r="BC16" s="274"/>
      <c r="BD16" s="274"/>
      <c r="BE16" s="274"/>
      <c r="BF16" s="274"/>
      <c r="BG16" s="274"/>
      <c r="BH16" s="274"/>
      <c r="BI16" s="274"/>
      <c r="BJ16" s="274"/>
      <c r="BK16" s="274"/>
      <c r="BL16" s="274"/>
      <c r="BM16" s="274"/>
      <c r="BN16" s="274"/>
      <c r="BO16" s="274"/>
      <c r="BP16" s="274"/>
      <c r="BQ16" s="274"/>
      <c r="BR16" s="274"/>
      <c r="BS16" s="274"/>
      <c r="BT16" s="274"/>
      <c r="BU16" s="274"/>
      <c r="BV16" s="274"/>
      <c r="BW16" s="274"/>
      <c r="BX16" s="274"/>
      <c r="BY16" s="274"/>
      <c r="BZ16" s="274"/>
      <c r="CA16" s="274"/>
      <c r="CB16" s="274"/>
      <c r="CC16" s="274"/>
      <c r="CD16" s="274"/>
      <c r="CE16" s="274"/>
      <c r="CF16" s="273"/>
      <c r="CG16" s="274"/>
      <c r="CH16" s="274"/>
      <c r="CI16" s="274"/>
      <c r="CJ16" s="274"/>
      <c r="CK16" s="274"/>
      <c r="CL16" s="274"/>
      <c r="CM16" s="274"/>
      <c r="CN16" s="274"/>
      <c r="CO16" s="274"/>
      <c r="CP16" s="274"/>
      <c r="CQ16" s="274"/>
      <c r="CR16" s="274"/>
      <c r="CS16" s="274"/>
      <c r="CT16" s="274"/>
      <c r="CU16" s="274"/>
      <c r="CV16" s="274"/>
      <c r="CW16" s="274"/>
      <c r="CX16" s="274"/>
      <c r="CY16" s="274"/>
      <c r="CZ16" s="274"/>
      <c r="DA16" s="274"/>
      <c r="DB16" s="274"/>
      <c r="DC16" s="274"/>
      <c r="DD16" s="274"/>
      <c r="DE16" s="274"/>
      <c r="DF16" s="274"/>
      <c r="DG16" s="274"/>
      <c r="DH16" s="274"/>
      <c r="DI16" s="274"/>
      <c r="DJ16" s="274"/>
      <c r="DK16" s="274"/>
      <c r="DL16" s="275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/>
      <c r="ER16" s="56"/>
      <c r="ES16" s="56"/>
      <c r="ET16" s="56"/>
      <c r="EU16" s="56"/>
      <c r="EV16" s="56"/>
      <c r="EW16" s="56"/>
      <c r="EX16" s="56"/>
      <c r="EY16" s="56"/>
    </row>
    <row r="17" spans="1:155" ht="15" customHeight="1" thickBot="1" x14ac:dyDescent="0.4"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56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V17" s="269" t="s">
        <v>12</v>
      </c>
      <c r="DW17" s="253"/>
      <c r="DX17" s="253"/>
      <c r="DY17" s="253"/>
      <c r="DZ17" s="253"/>
      <c r="EA17" s="253"/>
      <c r="EB17" s="253"/>
      <c r="EC17" s="253"/>
      <c r="ED17" s="253"/>
      <c r="EE17" s="253"/>
      <c r="EF17" s="253"/>
      <c r="EG17" s="253"/>
      <c r="EH17" s="253"/>
      <c r="EI17" s="253"/>
      <c r="EJ17" s="253"/>
      <c r="EK17" s="253"/>
      <c r="EL17" s="253"/>
      <c r="EM17" s="253"/>
      <c r="EN17" s="253"/>
      <c r="EO17" s="253"/>
      <c r="EP17" s="253"/>
      <c r="EQ17" s="253"/>
      <c r="ER17" s="253"/>
      <c r="ES17" s="254"/>
    </row>
    <row r="18" spans="1:155" x14ac:dyDescent="0.25">
      <c r="A18" s="57"/>
      <c r="B18" s="57"/>
      <c r="C18" s="57"/>
      <c r="D18" s="57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  <c r="CB18" s="58"/>
      <c r="CC18" s="58"/>
      <c r="CD18" s="58"/>
      <c r="CE18" s="58"/>
      <c r="CF18" s="5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59"/>
      <c r="DQ18" s="60"/>
    </row>
    <row r="19" spans="1:155" ht="54" customHeight="1" x14ac:dyDescent="0.35">
      <c r="A19" s="260" t="s">
        <v>13</v>
      </c>
      <c r="B19" s="257"/>
      <c r="C19" s="257"/>
      <c r="D19" s="257"/>
      <c r="E19" s="257"/>
      <c r="F19" s="257"/>
      <c r="G19" s="257"/>
      <c r="H19" s="257"/>
      <c r="I19" s="257"/>
      <c r="J19" s="258"/>
      <c r="K19" s="260" t="s">
        <v>14</v>
      </c>
      <c r="L19" s="257"/>
      <c r="M19" s="257"/>
      <c r="N19" s="257"/>
      <c r="O19" s="257"/>
      <c r="P19" s="257"/>
      <c r="Q19" s="257"/>
      <c r="R19" s="258"/>
      <c r="S19" s="266" t="s">
        <v>15</v>
      </c>
      <c r="T19" s="257"/>
      <c r="U19" s="257"/>
      <c r="V19" s="257"/>
      <c r="W19" s="257"/>
      <c r="X19" s="257"/>
      <c r="Y19" s="257"/>
      <c r="Z19" s="257"/>
      <c r="AA19" s="257"/>
      <c r="AB19" s="257"/>
      <c r="AC19" s="257"/>
      <c r="AD19" s="257"/>
      <c r="AE19" s="257"/>
      <c r="AF19" s="257"/>
      <c r="AG19" s="257"/>
      <c r="AH19" s="257"/>
      <c r="AI19" s="257"/>
      <c r="AJ19" s="258"/>
      <c r="AK19" s="277" t="s">
        <v>16</v>
      </c>
      <c r="AL19" s="257"/>
      <c r="AM19" s="257"/>
      <c r="AN19" s="257"/>
      <c r="AO19" s="257"/>
      <c r="AP19" s="257"/>
      <c r="AQ19" s="257"/>
      <c r="AR19" s="257"/>
      <c r="AS19" s="257"/>
      <c r="AT19" s="257"/>
      <c r="AU19" s="257"/>
      <c r="AV19" s="257"/>
      <c r="AW19" s="257"/>
      <c r="AX19" s="257"/>
      <c r="AY19" s="257"/>
      <c r="AZ19" s="257"/>
      <c r="BA19" s="257"/>
      <c r="BB19" s="257"/>
      <c r="BC19" s="257"/>
      <c r="BD19" s="257"/>
      <c r="BE19" s="257"/>
      <c r="BF19" s="257"/>
      <c r="BG19" s="257"/>
      <c r="BH19" s="257"/>
      <c r="BI19" s="257"/>
      <c r="BJ19" s="257"/>
      <c r="BK19" s="257"/>
      <c r="BL19" s="257"/>
      <c r="BM19" s="257"/>
      <c r="BN19" s="257"/>
      <c r="BO19" s="257"/>
      <c r="BP19" s="257"/>
      <c r="BQ19" s="257"/>
      <c r="BR19" s="257"/>
      <c r="BS19" s="257"/>
      <c r="BT19" s="257"/>
      <c r="BU19" s="257"/>
      <c r="BV19" s="257"/>
      <c r="BW19" s="257"/>
      <c r="BX19" s="257"/>
      <c r="BY19" s="257"/>
      <c r="BZ19" s="257"/>
      <c r="CA19" s="257"/>
      <c r="CB19" s="257"/>
      <c r="CC19" s="257"/>
      <c r="CD19" s="257"/>
      <c r="CE19" s="257"/>
      <c r="CF19" s="257"/>
      <c r="CG19" s="257"/>
      <c r="CH19" s="257"/>
      <c r="CI19" s="257"/>
      <c r="CJ19" s="257"/>
      <c r="CK19" s="257"/>
      <c r="CL19" s="257"/>
      <c r="CM19" s="257"/>
      <c r="CN19" s="257"/>
      <c r="CO19" s="257"/>
      <c r="CP19" s="257"/>
      <c r="CQ19" s="257"/>
      <c r="CR19" s="257"/>
      <c r="CS19" s="257"/>
      <c r="CT19" s="257"/>
      <c r="CU19" s="257"/>
      <c r="CV19" s="257"/>
      <c r="CW19" s="257"/>
      <c r="CX19" s="257"/>
      <c r="CY19" s="257"/>
      <c r="CZ19" s="257"/>
      <c r="DA19" s="257"/>
      <c r="DB19" s="257"/>
      <c r="DC19" s="257"/>
      <c r="DD19" s="257"/>
      <c r="DE19" s="257"/>
      <c r="DF19" s="257"/>
      <c r="DG19" s="257"/>
      <c r="DH19" s="257"/>
      <c r="DI19" s="257"/>
      <c r="DJ19" s="257"/>
      <c r="DK19" s="257"/>
      <c r="DL19" s="257"/>
      <c r="DM19" s="257"/>
      <c r="DN19" s="257"/>
      <c r="DO19" s="257"/>
      <c r="DP19" s="257"/>
      <c r="DQ19" s="257"/>
      <c r="DR19" s="257"/>
      <c r="DS19" s="257"/>
      <c r="DT19" s="257"/>
      <c r="DU19" s="257"/>
      <c r="DV19" s="257"/>
      <c r="DW19" s="257"/>
      <c r="DX19" s="257"/>
      <c r="DY19" s="257"/>
      <c r="DZ19" s="257"/>
      <c r="EA19" s="257"/>
      <c r="EB19" s="257"/>
      <c r="EC19" s="257"/>
      <c r="ED19" s="257"/>
      <c r="EE19" s="257"/>
      <c r="EF19" s="257"/>
      <c r="EG19" s="257"/>
      <c r="EH19" s="257"/>
      <c r="EI19" s="257"/>
      <c r="EJ19" s="257"/>
      <c r="EK19" s="257"/>
      <c r="EL19" s="257"/>
      <c r="EM19" s="257"/>
      <c r="EN19" s="257"/>
      <c r="EO19" s="257"/>
      <c r="EP19" s="257"/>
      <c r="EQ19" s="257"/>
      <c r="ER19" s="257"/>
      <c r="ES19" s="257"/>
      <c r="ET19" s="257"/>
      <c r="EU19" s="257"/>
      <c r="EV19" s="257"/>
      <c r="EW19" s="257"/>
      <c r="EX19" s="257"/>
      <c r="EY19" s="258"/>
    </row>
    <row r="20" spans="1:155" ht="16.399999999999999" customHeight="1" x14ac:dyDescent="0.35">
      <c r="A20" s="256" t="s">
        <v>17</v>
      </c>
      <c r="B20" s="257"/>
      <c r="C20" s="257"/>
      <c r="D20" s="257"/>
      <c r="E20" s="257"/>
      <c r="F20" s="257"/>
      <c r="G20" s="257"/>
      <c r="H20" s="257"/>
      <c r="I20" s="257"/>
      <c r="J20" s="258"/>
      <c r="K20" s="265" t="s">
        <v>18</v>
      </c>
      <c r="L20" s="257"/>
      <c r="M20" s="257"/>
      <c r="N20" s="257"/>
      <c r="O20" s="257"/>
      <c r="P20" s="257"/>
      <c r="Q20" s="257"/>
      <c r="R20" s="258"/>
      <c r="S20" s="271" t="s">
        <v>19</v>
      </c>
      <c r="T20" s="257"/>
      <c r="U20" s="257"/>
      <c r="V20" s="257"/>
      <c r="W20" s="257"/>
      <c r="X20" s="257"/>
      <c r="Y20" s="257"/>
      <c r="Z20" s="257"/>
      <c r="AA20" s="257"/>
      <c r="AB20" s="257"/>
      <c r="AC20" s="257"/>
      <c r="AD20" s="257"/>
      <c r="AE20" s="257"/>
      <c r="AF20" s="257"/>
      <c r="AG20" s="257"/>
      <c r="AH20" s="257"/>
      <c r="AI20" s="257"/>
      <c r="AJ20" s="258"/>
      <c r="AK20" s="259" t="s">
        <v>20</v>
      </c>
      <c r="AL20" s="257"/>
      <c r="AM20" s="257"/>
      <c r="AN20" s="257"/>
      <c r="AO20" s="257"/>
      <c r="AP20" s="257"/>
      <c r="AQ20" s="257"/>
      <c r="AR20" s="257"/>
      <c r="AS20" s="257"/>
      <c r="AT20" s="257"/>
      <c r="AU20" s="257"/>
      <c r="AV20" s="257"/>
      <c r="AW20" s="257"/>
      <c r="AX20" s="257"/>
      <c r="AY20" s="257"/>
      <c r="AZ20" s="257"/>
      <c r="BA20" s="257"/>
      <c r="BB20" s="257"/>
      <c r="BC20" s="257"/>
      <c r="BD20" s="257"/>
      <c r="BE20" s="257"/>
      <c r="BF20" s="257"/>
      <c r="BG20" s="257"/>
      <c r="BH20" s="257"/>
      <c r="BI20" s="257"/>
      <c r="BJ20" s="257"/>
      <c r="BK20" s="257"/>
      <c r="BL20" s="257"/>
      <c r="BM20" s="257"/>
      <c r="BN20" s="257"/>
      <c r="BO20" s="257"/>
      <c r="BP20" s="257"/>
      <c r="BQ20" s="257"/>
      <c r="BR20" s="257"/>
      <c r="BS20" s="257"/>
      <c r="BT20" s="257"/>
      <c r="BU20" s="257"/>
      <c r="BV20" s="257"/>
      <c r="BW20" s="257"/>
      <c r="BX20" s="257"/>
      <c r="BY20" s="257"/>
      <c r="BZ20" s="257"/>
      <c r="CA20" s="257"/>
      <c r="CB20" s="257"/>
      <c r="CC20" s="257"/>
      <c r="CD20" s="257"/>
      <c r="CE20" s="257"/>
      <c r="CF20" s="257"/>
      <c r="CG20" s="257"/>
      <c r="CH20" s="257"/>
      <c r="CI20" s="257"/>
      <c r="CJ20" s="257"/>
      <c r="CK20" s="257"/>
      <c r="CL20" s="257"/>
      <c r="CM20" s="257"/>
      <c r="CN20" s="257"/>
      <c r="CO20" s="257"/>
      <c r="CP20" s="257"/>
      <c r="CQ20" s="257"/>
      <c r="CR20" s="257"/>
      <c r="CS20" s="257"/>
      <c r="CT20" s="257"/>
      <c r="CU20" s="257"/>
      <c r="CV20" s="257"/>
      <c r="CW20" s="257"/>
      <c r="CX20" s="257"/>
      <c r="CY20" s="257"/>
      <c r="CZ20" s="257"/>
      <c r="DA20" s="257"/>
      <c r="DB20" s="257"/>
      <c r="DC20" s="257"/>
      <c r="DD20" s="257"/>
      <c r="DE20" s="257"/>
      <c r="DF20" s="257"/>
      <c r="DG20" s="257"/>
      <c r="DH20" s="257"/>
      <c r="DI20" s="257"/>
      <c r="DJ20" s="257"/>
      <c r="DK20" s="257"/>
      <c r="DL20" s="257"/>
      <c r="DM20" s="257"/>
      <c r="DN20" s="257"/>
      <c r="DO20" s="257"/>
      <c r="DP20" s="257"/>
      <c r="DQ20" s="257"/>
      <c r="DR20" s="257"/>
      <c r="DS20" s="257"/>
      <c r="DT20" s="257"/>
      <c r="DU20" s="257"/>
      <c r="DV20" s="257"/>
      <c r="DW20" s="257"/>
      <c r="DX20" s="257"/>
      <c r="DY20" s="257"/>
      <c r="DZ20" s="257"/>
      <c r="EA20" s="257"/>
      <c r="EB20" s="257"/>
      <c r="EC20" s="257"/>
      <c r="ED20" s="257"/>
      <c r="EE20" s="257"/>
      <c r="EF20" s="257"/>
      <c r="EG20" s="257"/>
      <c r="EH20" s="257"/>
      <c r="EI20" s="257"/>
      <c r="EJ20" s="257"/>
      <c r="EK20" s="257"/>
      <c r="EL20" s="257"/>
      <c r="EM20" s="257"/>
      <c r="EN20" s="257"/>
      <c r="EO20" s="257"/>
      <c r="EP20" s="257"/>
      <c r="EQ20" s="257"/>
      <c r="ER20" s="257"/>
      <c r="ES20" s="257"/>
      <c r="ET20" s="257"/>
      <c r="EU20" s="257"/>
      <c r="EV20" s="257"/>
      <c r="EW20" s="257"/>
      <c r="EX20" s="257"/>
      <c r="EY20" s="258"/>
    </row>
    <row r="21" spans="1:155" x14ac:dyDescent="0.25">
      <c r="A21" s="249" t="s">
        <v>21</v>
      </c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0"/>
      <c r="AD21" s="250"/>
      <c r="AE21" s="250"/>
      <c r="AF21" s="250"/>
      <c r="AG21" s="250"/>
      <c r="AH21" s="250"/>
      <c r="AI21" s="250"/>
      <c r="AJ21" s="250"/>
      <c r="AK21" s="250"/>
      <c r="AL21" s="250"/>
      <c r="AM21" s="250"/>
      <c r="AN21" s="250"/>
      <c r="AO21" s="250"/>
      <c r="AP21" s="250"/>
      <c r="AQ21" s="250"/>
      <c r="AR21" s="250"/>
      <c r="AS21" s="250"/>
      <c r="AT21" s="250"/>
      <c r="AU21" s="250"/>
      <c r="AV21" s="250"/>
      <c r="AW21" s="250"/>
      <c r="AX21" s="250"/>
      <c r="AY21" s="250"/>
      <c r="AZ21" s="250"/>
      <c r="BA21" s="250"/>
      <c r="BB21" s="250"/>
      <c r="BC21" s="250"/>
      <c r="BD21" s="250"/>
      <c r="BE21" s="250"/>
      <c r="BF21" s="250"/>
      <c r="BG21" s="250"/>
      <c r="BH21" s="250"/>
      <c r="BI21" s="250"/>
      <c r="BJ21" s="250"/>
      <c r="BK21" s="250"/>
      <c r="BL21" s="250"/>
      <c r="BM21" s="250"/>
      <c r="BN21" s="250"/>
      <c r="BO21" s="250"/>
      <c r="BP21" s="250"/>
      <c r="BQ21" s="250"/>
      <c r="BR21" s="250"/>
      <c r="BS21" s="250"/>
      <c r="BT21" s="250"/>
      <c r="BU21" s="250"/>
      <c r="BV21" s="250"/>
      <c r="BW21" s="250"/>
      <c r="BX21" s="250"/>
      <c r="BY21" s="250"/>
      <c r="BZ21" s="250"/>
      <c r="CA21" s="250"/>
      <c r="CB21" s="250"/>
      <c r="CC21" s="250"/>
      <c r="CD21" s="250"/>
      <c r="CE21" s="250"/>
      <c r="CF21" s="250"/>
      <c r="CG21" s="250"/>
      <c r="CH21" s="250"/>
      <c r="CI21" s="250"/>
      <c r="CJ21" s="250"/>
      <c r="CK21" s="250"/>
      <c r="CL21" s="250"/>
      <c r="CM21" s="250"/>
      <c r="CN21" s="250"/>
      <c r="CO21" s="250"/>
      <c r="CP21" s="250"/>
      <c r="CQ21" s="250"/>
      <c r="CR21" s="250"/>
      <c r="CS21" s="250"/>
      <c r="CT21" s="250"/>
      <c r="CU21" s="250"/>
      <c r="CV21" s="250"/>
      <c r="CW21" s="250"/>
      <c r="CX21" s="250"/>
      <c r="CY21" s="250"/>
      <c r="CZ21" s="250"/>
      <c r="DA21" s="250"/>
      <c r="DB21" s="250"/>
      <c r="DC21" s="250"/>
      <c r="DD21" s="250"/>
      <c r="DE21" s="250"/>
      <c r="DF21" s="250"/>
      <c r="DG21" s="250"/>
      <c r="DH21" s="250"/>
      <c r="DI21" s="250"/>
      <c r="DJ21" s="250"/>
      <c r="DK21" s="250"/>
      <c r="DL21" s="250"/>
      <c r="DM21" s="250"/>
      <c r="DN21" s="250"/>
      <c r="DO21" s="250"/>
      <c r="DP21" s="250"/>
      <c r="DQ21" s="250"/>
      <c r="DR21" s="250"/>
      <c r="DS21" s="250"/>
      <c r="DT21" s="250"/>
      <c r="DU21" s="250"/>
      <c r="DV21" s="250"/>
      <c r="DW21" s="250"/>
      <c r="DX21" s="250"/>
      <c r="DY21" s="250"/>
      <c r="DZ21" s="250"/>
      <c r="EA21" s="250"/>
      <c r="EB21" s="250"/>
      <c r="EC21" s="250"/>
      <c r="ED21" s="250"/>
      <c r="EE21" s="250"/>
      <c r="EF21" s="250"/>
      <c r="EG21" s="250"/>
      <c r="EH21" s="250"/>
      <c r="EI21" s="250"/>
      <c r="EJ21" s="250"/>
      <c r="EK21" s="250"/>
      <c r="EL21" s="250"/>
      <c r="EM21" s="250"/>
      <c r="EN21" s="250"/>
      <c r="EO21" s="250"/>
      <c r="EP21" s="250"/>
      <c r="EQ21" s="250"/>
      <c r="ER21" s="250"/>
      <c r="ES21" s="250"/>
      <c r="ET21" s="250"/>
      <c r="EU21" s="250"/>
      <c r="EV21" s="250"/>
      <c r="EW21" s="250"/>
      <c r="EX21" s="250"/>
      <c r="EY21" s="250"/>
    </row>
    <row r="22" spans="1:155" x14ac:dyDescent="0.25">
      <c r="A22" s="251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  <c r="AD22" s="251"/>
      <c r="AE22" s="251"/>
      <c r="AF22" s="251"/>
      <c r="AG22" s="251"/>
      <c r="AH22" s="251"/>
      <c r="AI22" s="251"/>
      <c r="AJ22" s="251"/>
      <c r="AK22" s="251"/>
      <c r="AL22" s="251"/>
      <c r="AM22" s="251"/>
      <c r="AN22" s="251"/>
      <c r="AO22" s="251"/>
      <c r="AP22" s="251"/>
      <c r="AQ22" s="251"/>
      <c r="AR22" s="251"/>
      <c r="AS22" s="251"/>
      <c r="AT22" s="251"/>
      <c r="AU22" s="251"/>
      <c r="AV22" s="251"/>
      <c r="AW22" s="251"/>
      <c r="AX22" s="251"/>
      <c r="AY22" s="251"/>
      <c r="AZ22" s="251"/>
      <c r="BA22" s="251"/>
      <c r="BB22" s="251"/>
      <c r="BC22" s="251"/>
      <c r="BD22" s="251"/>
      <c r="BE22" s="251"/>
      <c r="BF22" s="251"/>
      <c r="BG22" s="251"/>
      <c r="BH22" s="251"/>
      <c r="BI22" s="251"/>
      <c r="BJ22" s="251"/>
      <c r="BK22" s="251"/>
      <c r="BL22" s="251"/>
      <c r="BM22" s="251"/>
      <c r="BN22" s="251"/>
      <c r="BO22" s="251"/>
      <c r="BP22" s="251"/>
      <c r="BQ22" s="251"/>
      <c r="BR22" s="251"/>
      <c r="BS22" s="251"/>
      <c r="BT22" s="251"/>
      <c r="BU22" s="251"/>
      <c r="BV22" s="251"/>
      <c r="BW22" s="251"/>
      <c r="BX22" s="251"/>
      <c r="BY22" s="251"/>
      <c r="BZ22" s="251"/>
      <c r="CA22" s="251"/>
      <c r="CB22" s="251"/>
      <c r="CC22" s="251"/>
      <c r="CD22" s="251"/>
      <c r="CE22" s="251"/>
      <c r="CF22" s="251"/>
      <c r="CG22" s="251"/>
      <c r="CH22" s="251"/>
      <c r="CI22" s="251"/>
      <c r="CJ22" s="251"/>
      <c r="CK22" s="251"/>
      <c r="CL22" s="251"/>
      <c r="CM22" s="251"/>
      <c r="CN22" s="251"/>
      <c r="CO22" s="251"/>
      <c r="CP22" s="251"/>
      <c r="CQ22" s="251"/>
      <c r="CR22" s="251"/>
      <c r="CS22" s="251"/>
      <c r="CT22" s="251"/>
      <c r="CU22" s="251"/>
      <c r="CV22" s="251"/>
      <c r="CW22" s="251"/>
      <c r="CX22" s="251"/>
      <c r="CY22" s="251"/>
      <c r="CZ22" s="251"/>
      <c r="DA22" s="251"/>
      <c r="DB22" s="251"/>
      <c r="DC22" s="251"/>
      <c r="DD22" s="251"/>
      <c r="DE22" s="251"/>
      <c r="DF22" s="251"/>
      <c r="DG22" s="251"/>
      <c r="DH22" s="251"/>
      <c r="DI22" s="251"/>
      <c r="DJ22" s="251"/>
      <c r="DK22" s="251"/>
      <c r="DL22" s="251"/>
      <c r="DM22" s="251"/>
      <c r="DN22" s="251"/>
      <c r="DO22" s="251"/>
      <c r="DP22" s="251"/>
      <c r="DQ22" s="251"/>
      <c r="DR22" s="251"/>
      <c r="DS22" s="251"/>
      <c r="DT22" s="251"/>
      <c r="DU22" s="251"/>
      <c r="DV22" s="251"/>
      <c r="DW22" s="251"/>
      <c r="DX22" s="251"/>
      <c r="DY22" s="251"/>
      <c r="DZ22" s="251"/>
      <c r="EA22" s="251"/>
      <c r="EB22" s="251"/>
      <c r="EC22" s="251"/>
      <c r="ED22" s="251"/>
      <c r="EE22" s="251"/>
      <c r="EF22" s="251"/>
      <c r="EG22" s="251"/>
      <c r="EH22" s="251"/>
      <c r="EI22" s="251"/>
      <c r="EJ22" s="251"/>
      <c r="EK22" s="251"/>
      <c r="EL22" s="251"/>
      <c r="EM22" s="251"/>
      <c r="EN22" s="251"/>
      <c r="EO22" s="251"/>
      <c r="EP22" s="251"/>
      <c r="EQ22" s="251"/>
      <c r="ER22" s="251"/>
      <c r="ES22" s="251"/>
      <c r="ET22" s="251"/>
      <c r="EU22" s="251"/>
      <c r="EV22" s="251"/>
      <c r="EW22" s="251"/>
      <c r="EX22" s="251"/>
      <c r="EY22" s="251"/>
    </row>
  </sheetData>
  <sheetProtection algorithmName="SHA-512" hashValue="jgOK9Fi22DSLrQn/qDThxVL5p2YSMDb9pns78Z6NfiVGK7MvnhyLGMrog/CD0fx32JBF4+H1CFxFcPGFh0whuw==" saltValue="SdbWos26DPbLin4fIZ65IA==" spinCount="100000" sheet="1" objects="1" scenarios="1" formatColumns="0" formatRows="0"/>
  <mergeCells count="23">
    <mergeCell ref="S1:EH1"/>
    <mergeCell ref="A19:J19"/>
    <mergeCell ref="K20:R20"/>
    <mergeCell ref="S19:AJ19"/>
    <mergeCell ref="AC8:DX8"/>
    <mergeCell ref="DV17:ES17"/>
    <mergeCell ref="AC10:DX10"/>
    <mergeCell ref="S3:EH3"/>
    <mergeCell ref="CF14:DL14"/>
    <mergeCell ref="B15:CE15"/>
    <mergeCell ref="AC9:DX9"/>
    <mergeCell ref="S20:AJ20"/>
    <mergeCell ref="CF15:DL16"/>
    <mergeCell ref="BH11:CW11"/>
    <mergeCell ref="AK19:EY19"/>
    <mergeCell ref="B16:CE16"/>
    <mergeCell ref="A21:EY22"/>
    <mergeCell ref="A14:CE14"/>
    <mergeCell ref="S5:EH5"/>
    <mergeCell ref="A20:J20"/>
    <mergeCell ref="AK20:EY20"/>
    <mergeCell ref="K19:R19"/>
    <mergeCell ref="AC7:DX7"/>
  </mergeCells>
  <pageMargins left="0.7" right="0.7" top="0.75" bottom="0.75" header="0.3" footer="0.3"/>
  <pageSetup paperSize="9" orientation="portrait" horizontalDpi="4294967292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F7" sqref="F7"/>
    </sheetView>
  </sheetViews>
  <sheetFormatPr defaultColWidth="8.54296875" defaultRowHeight="14" x14ac:dyDescent="0.3"/>
  <cols>
    <col min="1" max="1" width="8.453125" style="1" customWidth="1"/>
    <col min="2" max="2" width="11.453125" style="1" customWidth="1"/>
    <col min="3" max="3" width="86.81640625" style="7" customWidth="1"/>
    <col min="4" max="4" width="28" style="1" customWidth="1"/>
    <col min="5" max="5" width="8.54296875" style="1" customWidth="1"/>
    <col min="6" max="16384" width="8.54296875" style="1"/>
  </cols>
  <sheetData>
    <row r="1" spans="1:4" ht="14.5" x14ac:dyDescent="0.35">
      <c r="A1" s="279" t="s">
        <v>22</v>
      </c>
      <c r="B1" s="280"/>
      <c r="C1" s="280"/>
      <c r="D1" s="280"/>
    </row>
    <row r="2" spans="1:4" s="4" customFormat="1" ht="28.4" customHeight="1" x14ac:dyDescent="0.35">
      <c r="A2" s="2" t="s">
        <v>23</v>
      </c>
      <c r="B2" s="3" t="s">
        <v>24</v>
      </c>
      <c r="C2" s="2" t="s">
        <v>25</v>
      </c>
      <c r="D2" s="3" t="s">
        <v>26</v>
      </c>
    </row>
    <row r="3" spans="1:4" ht="28.4" customHeight="1" x14ac:dyDescent="0.3">
      <c r="A3" s="5">
        <v>1</v>
      </c>
      <c r="B3" s="5" t="s">
        <v>27</v>
      </c>
      <c r="C3" s="68" t="s">
        <v>28</v>
      </c>
      <c r="D3" s="5" t="s">
        <v>29</v>
      </c>
    </row>
    <row r="4" spans="1:4" ht="42.4" customHeight="1" x14ac:dyDescent="0.3">
      <c r="A4" s="5">
        <v>2</v>
      </c>
      <c r="B4" s="5" t="s">
        <v>30</v>
      </c>
      <c r="C4" s="69" t="s">
        <v>31</v>
      </c>
      <c r="D4" s="6" t="s">
        <v>32</v>
      </c>
    </row>
    <row r="5" spans="1:4" ht="42.4" customHeight="1" x14ac:dyDescent="0.3">
      <c r="A5" s="5">
        <v>3</v>
      </c>
      <c r="B5" s="5" t="s">
        <v>33</v>
      </c>
      <c r="C5" s="69" t="s">
        <v>34</v>
      </c>
      <c r="D5" s="6" t="s">
        <v>35</v>
      </c>
    </row>
    <row r="6" spans="1:4" ht="28.4" customHeight="1" x14ac:dyDescent="0.3">
      <c r="A6" s="5">
        <v>4</v>
      </c>
      <c r="B6" s="5" t="s">
        <v>36</v>
      </c>
      <c r="C6" s="68" t="s">
        <v>37</v>
      </c>
      <c r="D6" s="5" t="s">
        <v>29</v>
      </c>
    </row>
    <row r="7" spans="1:4" ht="99" customHeight="1" x14ac:dyDescent="0.3">
      <c r="A7" s="5">
        <v>5</v>
      </c>
      <c r="B7" s="5" t="s">
        <v>38</v>
      </c>
      <c r="C7" s="68" t="s">
        <v>39</v>
      </c>
      <c r="D7" s="70" t="s">
        <v>40</v>
      </c>
    </row>
    <row r="8" spans="1:4" ht="99" customHeight="1" x14ac:dyDescent="0.3">
      <c r="A8" s="5">
        <v>6</v>
      </c>
      <c r="B8" s="5" t="s">
        <v>41</v>
      </c>
      <c r="C8" s="68" t="s">
        <v>42</v>
      </c>
      <c r="D8" s="70" t="s">
        <v>43</v>
      </c>
    </row>
  </sheetData>
  <sheetProtection algorithmName="SHA-512" hashValue="6FGuuzLBXv4WFJtLvOG/ArJK77eAKLXleghDQEAGCCb2w6OsRCOpO8arV35ynGirh9WTCQ1WXR+MQyvBj6Kxjg==" saltValue="RCW8xXS9MT20OK8yHCK0Mg==" spinCount="100000" sheet="1" objects="1" scenarios="1" formatColumns="0" formatRows="0"/>
  <mergeCells count="1">
    <mergeCell ref="A1:D1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8"/>
  <sheetViews>
    <sheetView topLeftCell="A61" zoomScale="110" zoomScaleNormal="110" workbookViewId="0">
      <selection activeCell="D54" sqref="D54"/>
    </sheetView>
  </sheetViews>
  <sheetFormatPr defaultColWidth="8.54296875" defaultRowHeight="14" x14ac:dyDescent="0.3"/>
  <cols>
    <col min="1" max="1" width="73.453125" style="72" customWidth="1"/>
    <col min="2" max="2" width="14.81640625" style="72" customWidth="1"/>
    <col min="3" max="3" width="8.54296875" style="71" customWidth="1"/>
    <col min="4" max="4" width="28.1796875" style="87" customWidth="1"/>
    <col min="5" max="5" width="8.54296875" style="71" customWidth="1"/>
    <col min="6" max="16384" width="8.54296875" style="71"/>
  </cols>
  <sheetData>
    <row r="1" spans="1:4" ht="75.75" customHeight="1" x14ac:dyDescent="0.3">
      <c r="A1" s="281" t="s">
        <v>44</v>
      </c>
      <c r="B1" s="282"/>
      <c r="C1" s="283"/>
      <c r="D1" s="284"/>
    </row>
    <row r="2" spans="1:4" ht="35.5" customHeight="1" x14ac:dyDescent="0.3">
      <c r="B2" s="73"/>
      <c r="C2" s="74" t="s">
        <v>45</v>
      </c>
      <c r="D2" s="88">
        <v>45657</v>
      </c>
    </row>
    <row r="4" spans="1:4" ht="42" customHeight="1" x14ac:dyDescent="0.3">
      <c r="A4" s="75" t="s">
        <v>46</v>
      </c>
      <c r="B4" s="75" t="s">
        <v>47</v>
      </c>
      <c r="C4" s="76" t="s">
        <v>48</v>
      </c>
      <c r="D4" s="77" t="s">
        <v>49</v>
      </c>
    </row>
    <row r="5" spans="1:4" ht="27" customHeight="1" x14ac:dyDescent="0.35">
      <c r="A5" s="285" t="s">
        <v>50</v>
      </c>
      <c r="B5" s="257"/>
      <c r="C5" s="257"/>
      <c r="D5" s="258"/>
    </row>
    <row r="6" spans="1:4" ht="29.25" customHeight="1" x14ac:dyDescent="0.3">
      <c r="A6" s="78" t="s">
        <v>51</v>
      </c>
      <c r="B6" s="79" t="s">
        <v>52</v>
      </c>
      <c r="C6" s="80" t="s">
        <v>53</v>
      </c>
      <c r="D6" s="8">
        <f>D7+D8+D11+D12+D13+D18</f>
        <v>6647288267.7300005</v>
      </c>
    </row>
    <row r="7" spans="1:4" ht="56.65" customHeight="1" x14ac:dyDescent="0.3">
      <c r="A7" s="81" t="s">
        <v>54</v>
      </c>
      <c r="B7" s="79" t="s">
        <v>55</v>
      </c>
      <c r="C7" s="80" t="s">
        <v>53</v>
      </c>
      <c r="D7" s="9">
        <v>1878955590.04</v>
      </c>
    </row>
    <row r="8" spans="1:4" ht="28.4" customHeight="1" x14ac:dyDescent="0.3">
      <c r="A8" s="81" t="s">
        <v>56</v>
      </c>
      <c r="B8" s="79" t="s">
        <v>57</v>
      </c>
      <c r="C8" s="80" t="s">
        <v>53</v>
      </c>
      <c r="D8" s="8">
        <f>D9+D10</f>
        <v>548245968</v>
      </c>
    </row>
    <row r="9" spans="1:4" ht="28.4" customHeight="1" x14ac:dyDescent="0.3">
      <c r="A9" s="82" t="s">
        <v>58</v>
      </c>
      <c r="B9" s="79" t="s">
        <v>59</v>
      </c>
      <c r="C9" s="80" t="s">
        <v>53</v>
      </c>
      <c r="D9" s="9">
        <v>18794668</v>
      </c>
    </row>
    <row r="10" spans="1:4" x14ac:dyDescent="0.3">
      <c r="A10" s="82" t="s">
        <v>60</v>
      </c>
      <c r="B10" s="79" t="s">
        <v>61</v>
      </c>
      <c r="C10" s="80" t="s">
        <v>53</v>
      </c>
      <c r="D10" s="9">
        <v>529451300</v>
      </c>
    </row>
    <row r="11" spans="1:4" x14ac:dyDescent="0.3">
      <c r="A11" s="81" t="s">
        <v>62</v>
      </c>
      <c r="B11" s="79" t="s">
        <v>63</v>
      </c>
      <c r="C11" s="80" t="s">
        <v>53</v>
      </c>
      <c r="D11" s="9">
        <v>18794967.550000001</v>
      </c>
    </row>
    <row r="12" spans="1:4" x14ac:dyDescent="0.3">
      <c r="A12" s="81" t="s">
        <v>64</v>
      </c>
      <c r="B12" s="79" t="s">
        <v>65</v>
      </c>
      <c r="C12" s="80" t="s">
        <v>53</v>
      </c>
      <c r="D12" s="9">
        <v>0</v>
      </c>
    </row>
    <row r="13" spans="1:4" x14ac:dyDescent="0.3">
      <c r="A13" s="81" t="s">
        <v>66</v>
      </c>
      <c r="B13" s="79" t="s">
        <v>67</v>
      </c>
      <c r="C13" s="80" t="s">
        <v>53</v>
      </c>
      <c r="D13" s="8">
        <f>D14+D15+D16+D17</f>
        <v>4138690304.3900003</v>
      </c>
    </row>
    <row r="14" spans="1:4" ht="42.4" customHeight="1" x14ac:dyDescent="0.3">
      <c r="A14" s="82" t="s">
        <v>68</v>
      </c>
      <c r="B14" s="79" t="s">
        <v>69</v>
      </c>
      <c r="C14" s="80" t="s">
        <v>53</v>
      </c>
      <c r="D14" s="9">
        <v>131539260.64</v>
      </c>
    </row>
    <row r="15" spans="1:4" x14ac:dyDescent="0.3">
      <c r="A15" s="82" t="s">
        <v>70</v>
      </c>
      <c r="B15" s="79" t="s">
        <v>71</v>
      </c>
      <c r="C15" s="80" t="s">
        <v>53</v>
      </c>
      <c r="D15" s="9">
        <v>1626720736.75</v>
      </c>
    </row>
    <row r="16" spans="1:4" ht="28.4" customHeight="1" x14ac:dyDescent="0.3">
      <c r="A16" s="82" t="s">
        <v>72</v>
      </c>
      <c r="B16" s="79" t="s">
        <v>73</v>
      </c>
      <c r="C16" s="80" t="s">
        <v>53</v>
      </c>
      <c r="D16" s="9">
        <v>18365280</v>
      </c>
    </row>
    <row r="17" spans="1:4" x14ac:dyDescent="0.3">
      <c r="A17" s="82" t="s">
        <v>74</v>
      </c>
      <c r="B17" s="79" t="s">
        <v>75</v>
      </c>
      <c r="C17" s="80" t="s">
        <v>53</v>
      </c>
      <c r="D17" s="9">
        <v>2362065027</v>
      </c>
    </row>
    <row r="18" spans="1:4" x14ac:dyDescent="0.3">
      <c r="A18" s="81" t="s">
        <v>76</v>
      </c>
      <c r="B18" s="79" t="s">
        <v>77</v>
      </c>
      <c r="C18" s="80" t="s">
        <v>53</v>
      </c>
      <c r="D18" s="9">
        <v>62601437.75</v>
      </c>
    </row>
    <row r="19" spans="1:4" ht="28.4" customHeight="1" x14ac:dyDescent="0.3">
      <c r="A19" s="78" t="s">
        <v>78</v>
      </c>
      <c r="B19" s="79" t="s">
        <v>79</v>
      </c>
      <c r="C19" s="80" t="s">
        <v>80</v>
      </c>
      <c r="D19" s="8">
        <f>IFERROR(D8/D6*100,0)</f>
        <v>8.2476634970311267</v>
      </c>
    </row>
    <row r="20" spans="1:4" ht="42.4" customHeight="1" x14ac:dyDescent="0.3">
      <c r="A20" s="78" t="s">
        <v>81</v>
      </c>
      <c r="B20" s="79" t="s">
        <v>82</v>
      </c>
      <c r="C20" s="80" t="s">
        <v>53</v>
      </c>
      <c r="D20" s="9">
        <v>4792052.16</v>
      </c>
    </row>
    <row r="21" spans="1:4" ht="56.65" customHeight="1" x14ac:dyDescent="0.3">
      <c r="A21" s="78" t="s">
        <v>83</v>
      </c>
      <c r="B21" s="79" t="s">
        <v>84</v>
      </c>
      <c r="C21" s="80" t="s">
        <v>80</v>
      </c>
      <c r="D21" s="8">
        <f>IFERROR(D20/D14*100,0)</f>
        <v>3.6430584577444227</v>
      </c>
    </row>
    <row r="22" spans="1:4" ht="28.4" customHeight="1" x14ac:dyDescent="0.3">
      <c r="A22" s="78" t="s">
        <v>85</v>
      </c>
      <c r="B22" s="79" t="s">
        <v>86</v>
      </c>
      <c r="C22" s="80" t="s">
        <v>53</v>
      </c>
      <c r="D22" s="9">
        <v>12731544.1</v>
      </c>
    </row>
    <row r="23" spans="1:4" x14ac:dyDescent="0.3">
      <c r="A23" s="81" t="s">
        <v>87</v>
      </c>
      <c r="B23" s="79" t="s">
        <v>88</v>
      </c>
      <c r="C23" s="80" t="s">
        <v>53</v>
      </c>
      <c r="D23" s="9">
        <v>0</v>
      </c>
    </row>
    <row r="24" spans="1:4" x14ac:dyDescent="0.3">
      <c r="A24" s="83" t="s">
        <v>89</v>
      </c>
      <c r="B24" s="79" t="s">
        <v>90</v>
      </c>
      <c r="C24" s="80" t="s">
        <v>53</v>
      </c>
      <c r="D24" s="9">
        <v>0</v>
      </c>
    </row>
    <row r="25" spans="1:4" ht="42.4" customHeight="1" x14ac:dyDescent="0.3">
      <c r="A25" s="81" t="s">
        <v>91</v>
      </c>
      <c r="B25" s="79" t="s">
        <v>92</v>
      </c>
      <c r="C25" s="80" t="s">
        <v>53</v>
      </c>
      <c r="D25" s="8">
        <f>SUM(D26:D31)</f>
        <v>0</v>
      </c>
    </row>
    <row r="26" spans="1:4" ht="42.4" customHeight="1" x14ac:dyDescent="0.3">
      <c r="A26" s="84" t="s">
        <v>93</v>
      </c>
      <c r="B26" s="79" t="s">
        <v>94</v>
      </c>
      <c r="C26" s="80" t="s">
        <v>53</v>
      </c>
      <c r="D26" s="9">
        <v>0</v>
      </c>
    </row>
    <row r="27" spans="1:4" ht="28.4" customHeight="1" x14ac:dyDescent="0.3">
      <c r="A27" s="84" t="s">
        <v>95</v>
      </c>
      <c r="B27" s="79" t="s">
        <v>96</v>
      </c>
      <c r="C27" s="80" t="s">
        <v>53</v>
      </c>
      <c r="D27" s="9">
        <v>0</v>
      </c>
    </row>
    <row r="28" spans="1:4" x14ac:dyDescent="0.3">
      <c r="A28" s="84" t="s">
        <v>97</v>
      </c>
      <c r="B28" s="79" t="s">
        <v>98</v>
      </c>
      <c r="C28" s="80" t="s">
        <v>53</v>
      </c>
      <c r="D28" s="9">
        <v>0</v>
      </c>
    </row>
    <row r="29" spans="1:4" x14ac:dyDescent="0.3">
      <c r="A29" s="84" t="s">
        <v>99</v>
      </c>
      <c r="B29" s="79" t="s">
        <v>100</v>
      </c>
      <c r="C29" s="80" t="s">
        <v>53</v>
      </c>
      <c r="D29" s="9">
        <v>0</v>
      </c>
    </row>
    <row r="30" spans="1:4" x14ac:dyDescent="0.3">
      <c r="A30" s="84" t="s">
        <v>101</v>
      </c>
      <c r="B30" s="79" t="s">
        <v>102</v>
      </c>
      <c r="C30" s="80" t="s">
        <v>53</v>
      </c>
      <c r="D30" s="9">
        <v>0</v>
      </c>
    </row>
    <row r="31" spans="1:4" x14ac:dyDescent="0.3">
      <c r="A31" s="84" t="s">
        <v>103</v>
      </c>
      <c r="B31" s="79" t="s">
        <v>104</v>
      </c>
      <c r="C31" s="80" t="s">
        <v>53</v>
      </c>
      <c r="D31" s="9">
        <v>0</v>
      </c>
    </row>
    <row r="32" spans="1:4" ht="28.5" customHeight="1" x14ac:dyDescent="0.35">
      <c r="A32" s="285" t="s">
        <v>105</v>
      </c>
      <c r="B32" s="257"/>
      <c r="C32" s="257"/>
      <c r="D32" s="258"/>
    </row>
    <row r="33" spans="1:4" x14ac:dyDescent="0.3">
      <c r="A33" s="78" t="s">
        <v>106</v>
      </c>
      <c r="B33" s="79" t="s">
        <v>107</v>
      </c>
      <c r="C33" s="80" t="s">
        <v>53</v>
      </c>
      <c r="D33" s="9">
        <v>6538953455.6800003</v>
      </c>
    </row>
    <row r="34" spans="1:4" ht="42.4" customHeight="1" x14ac:dyDescent="0.3">
      <c r="A34" s="81" t="s">
        <v>108</v>
      </c>
      <c r="B34" s="79" t="s">
        <v>109</v>
      </c>
      <c r="C34" s="80" t="s">
        <v>53</v>
      </c>
      <c r="D34" s="8">
        <f>D35+D36+D37+D38+D39</f>
        <v>716719246.5200001</v>
      </c>
    </row>
    <row r="35" spans="1:4" ht="42.4" customHeight="1" x14ac:dyDescent="0.3">
      <c r="A35" s="82" t="s">
        <v>110</v>
      </c>
      <c r="B35" s="79" t="s">
        <v>111</v>
      </c>
      <c r="C35" s="80" t="s">
        <v>53</v>
      </c>
      <c r="D35" s="9">
        <v>587357488.19000006</v>
      </c>
    </row>
    <row r="36" spans="1:4" x14ac:dyDescent="0.3">
      <c r="A36" s="82" t="s">
        <v>112</v>
      </c>
      <c r="B36" s="79" t="s">
        <v>113</v>
      </c>
      <c r="C36" s="80" t="s">
        <v>53</v>
      </c>
      <c r="D36" s="9">
        <v>0</v>
      </c>
    </row>
    <row r="37" spans="1:4" x14ac:dyDescent="0.3">
      <c r="A37" s="82" t="s">
        <v>114</v>
      </c>
      <c r="B37" s="79" t="s">
        <v>115</v>
      </c>
      <c r="C37" s="80" t="s">
        <v>53</v>
      </c>
      <c r="D37" s="9">
        <v>129361758.33</v>
      </c>
    </row>
    <row r="38" spans="1:4" x14ac:dyDescent="0.3">
      <c r="A38" s="81" t="s">
        <v>116</v>
      </c>
      <c r="B38" s="79" t="s">
        <v>117</v>
      </c>
      <c r="C38" s="80" t="s">
        <v>53</v>
      </c>
      <c r="D38" s="9">
        <v>0</v>
      </c>
    </row>
    <row r="39" spans="1:4" x14ac:dyDescent="0.3">
      <c r="A39" s="81" t="s">
        <v>118</v>
      </c>
      <c r="B39" s="79" t="s">
        <v>119</v>
      </c>
      <c r="C39" s="80" t="s">
        <v>53</v>
      </c>
      <c r="D39" s="9">
        <v>0</v>
      </c>
    </row>
    <row r="40" spans="1:4" ht="28.4" customHeight="1" x14ac:dyDescent="0.3">
      <c r="A40" s="78" t="s">
        <v>120</v>
      </c>
      <c r="B40" s="79" t="s">
        <v>121</v>
      </c>
      <c r="C40" s="80" t="s">
        <v>80</v>
      </c>
      <c r="D40" s="8">
        <f>IFERROR(D34/D33*100,0)</f>
        <v>10.960763849717093</v>
      </c>
    </row>
    <row r="41" spans="1:4" ht="28.4" customHeight="1" x14ac:dyDescent="0.3">
      <c r="A41" s="78" t="s">
        <v>122</v>
      </c>
      <c r="B41" s="79" t="s">
        <v>123</v>
      </c>
      <c r="C41" s="80" t="s">
        <v>80</v>
      </c>
      <c r="D41" s="8">
        <f>IFERROR(D35/D34*100,0)</f>
        <v>81.950846310028567</v>
      </c>
    </row>
    <row r="42" spans="1:4" ht="33" customHeight="1" x14ac:dyDescent="0.35">
      <c r="A42" s="285" t="s">
        <v>124</v>
      </c>
      <c r="B42" s="257"/>
      <c r="C42" s="257"/>
      <c r="D42" s="258"/>
    </row>
    <row r="43" spans="1:4" x14ac:dyDescent="0.3">
      <c r="A43" s="78" t="s">
        <v>125</v>
      </c>
      <c r="B43" s="79" t="s">
        <v>126</v>
      </c>
      <c r="C43" s="80" t="s">
        <v>53</v>
      </c>
      <c r="D43" s="248">
        <v>3372887779.8200002</v>
      </c>
    </row>
    <row r="44" spans="1:4" ht="28.4" customHeight="1" x14ac:dyDescent="0.3">
      <c r="A44" s="78" t="s">
        <v>127</v>
      </c>
      <c r="B44" s="79" t="s">
        <v>128</v>
      </c>
      <c r="C44" s="80" t="s">
        <v>53</v>
      </c>
      <c r="D44" s="9">
        <v>813685341.29000008</v>
      </c>
    </row>
    <row r="45" spans="1:4" x14ac:dyDescent="0.3">
      <c r="A45" s="81" t="s">
        <v>129</v>
      </c>
      <c r="B45" s="79" t="s">
        <v>130</v>
      </c>
      <c r="C45" s="80" t="s">
        <v>53</v>
      </c>
      <c r="D45" s="9">
        <v>258036827.63999999</v>
      </c>
    </row>
    <row r="46" spans="1:4" x14ac:dyDescent="0.3">
      <c r="A46" s="82" t="s">
        <v>131</v>
      </c>
      <c r="B46" s="79" t="s">
        <v>132</v>
      </c>
      <c r="C46" s="80" t="s">
        <v>53</v>
      </c>
      <c r="D46" s="9">
        <v>255755975.59</v>
      </c>
    </row>
    <row r="47" spans="1:4" ht="28.4" customHeight="1" x14ac:dyDescent="0.3">
      <c r="A47" s="78" t="s">
        <v>133</v>
      </c>
      <c r="B47" s="79" t="s">
        <v>134</v>
      </c>
      <c r="C47" s="80" t="s">
        <v>53</v>
      </c>
      <c r="D47" s="9">
        <v>650664162.98000002</v>
      </c>
    </row>
    <row r="48" spans="1:4" ht="28.4" customHeight="1" x14ac:dyDescent="0.3">
      <c r="A48" s="78" t="s">
        <v>135</v>
      </c>
      <c r="B48" s="79" t="s">
        <v>136</v>
      </c>
      <c r="C48" s="80" t="s">
        <v>53</v>
      </c>
      <c r="D48" s="8">
        <f>D43+D44-D47</f>
        <v>3535908958.1300001</v>
      </c>
    </row>
    <row r="49" spans="1:4" x14ac:dyDescent="0.3">
      <c r="A49" s="78" t="s">
        <v>137</v>
      </c>
      <c r="B49" s="79" t="s">
        <v>138</v>
      </c>
      <c r="C49" s="80" t="s">
        <v>53</v>
      </c>
      <c r="D49" s="9">
        <v>63887120.36999999</v>
      </c>
    </row>
    <row r="50" spans="1:4" ht="28.4" customHeight="1" x14ac:dyDescent="0.3">
      <c r="A50" s="78" t="s">
        <v>139</v>
      </c>
      <c r="B50" s="79" t="s">
        <v>140</v>
      </c>
      <c r="C50" s="80" t="s">
        <v>53</v>
      </c>
      <c r="D50" s="9">
        <v>0</v>
      </c>
    </row>
    <row r="51" spans="1:4" x14ac:dyDescent="0.3">
      <c r="A51" s="81" t="s">
        <v>129</v>
      </c>
      <c r="B51" s="79" t="s">
        <v>141</v>
      </c>
      <c r="C51" s="80" t="s">
        <v>53</v>
      </c>
      <c r="D51" s="9">
        <v>0</v>
      </c>
    </row>
    <row r="52" spans="1:4" x14ac:dyDescent="0.3">
      <c r="A52" s="82" t="s">
        <v>131</v>
      </c>
      <c r="B52" s="79" t="s">
        <v>142</v>
      </c>
      <c r="C52" s="80" t="s">
        <v>53</v>
      </c>
      <c r="D52" s="9">
        <v>0</v>
      </c>
    </row>
    <row r="53" spans="1:4" x14ac:dyDescent="0.3">
      <c r="A53" s="85" t="s">
        <v>143</v>
      </c>
      <c r="B53" s="79" t="s">
        <v>144</v>
      </c>
      <c r="C53" s="80" t="s">
        <v>53</v>
      </c>
      <c r="D53" s="9">
        <v>0</v>
      </c>
    </row>
    <row r="54" spans="1:4" ht="28.4" customHeight="1" x14ac:dyDescent="0.3">
      <c r="A54" s="78" t="s">
        <v>145</v>
      </c>
      <c r="B54" s="79" t="s">
        <v>146</v>
      </c>
      <c r="C54" s="80" t="s">
        <v>53</v>
      </c>
      <c r="D54" s="9">
        <v>6703038.8899999997</v>
      </c>
    </row>
    <row r="55" spans="1:4" ht="28.4" customHeight="1" x14ac:dyDescent="0.3">
      <c r="A55" s="78" t="s">
        <v>147</v>
      </c>
      <c r="B55" s="79" t="s">
        <v>148</v>
      </c>
      <c r="C55" s="80" t="s">
        <v>53</v>
      </c>
      <c r="D55" s="8">
        <f>D49+D50-D54</f>
        <v>57184081.479999989</v>
      </c>
    </row>
    <row r="56" spans="1:4" ht="30.75" customHeight="1" x14ac:dyDescent="0.35">
      <c r="A56" s="285" t="s">
        <v>149</v>
      </c>
      <c r="B56" s="257"/>
      <c r="C56" s="257"/>
      <c r="D56" s="258"/>
    </row>
    <row r="57" spans="1:4" x14ac:dyDescent="0.3">
      <c r="A57" s="78" t="s">
        <v>150</v>
      </c>
      <c r="B57" s="79" t="s">
        <v>151</v>
      </c>
      <c r="C57" s="80" t="s">
        <v>53</v>
      </c>
      <c r="D57" s="9">
        <v>2214600505.1399999</v>
      </c>
    </row>
    <row r="58" spans="1:4" ht="28.4" customHeight="1" x14ac:dyDescent="0.3">
      <c r="A58" s="81" t="s">
        <v>152</v>
      </c>
      <c r="B58" s="79" t="s">
        <v>153</v>
      </c>
      <c r="C58" s="80" t="s">
        <v>53</v>
      </c>
      <c r="D58" s="9">
        <v>147002650.97</v>
      </c>
    </row>
    <row r="59" spans="1:4" ht="28.4" customHeight="1" x14ac:dyDescent="0.3">
      <c r="A59" s="81" t="s">
        <v>154</v>
      </c>
      <c r="B59" s="79" t="s">
        <v>155</v>
      </c>
      <c r="C59" s="80" t="s">
        <v>80</v>
      </c>
      <c r="D59" s="8">
        <f>IFERROR(D58/D57*100,0)</f>
        <v>6.6378857328359073</v>
      </c>
    </row>
    <row r="60" spans="1:4" x14ac:dyDescent="0.3">
      <c r="A60" s="83" t="s">
        <v>156</v>
      </c>
      <c r="B60" s="79" t="s">
        <v>157</v>
      </c>
      <c r="C60" s="80" t="s">
        <v>53</v>
      </c>
      <c r="D60" s="9">
        <v>22949051.649999999</v>
      </c>
    </row>
    <row r="61" spans="1:4" ht="28.4" customHeight="1" x14ac:dyDescent="0.3">
      <c r="A61" s="81" t="s">
        <v>152</v>
      </c>
      <c r="B61" s="79" t="s">
        <v>158</v>
      </c>
      <c r="C61" s="80" t="s">
        <v>53</v>
      </c>
      <c r="D61" s="9">
        <v>11564952</v>
      </c>
    </row>
    <row r="62" spans="1:4" ht="28.4" customHeight="1" x14ac:dyDescent="0.3">
      <c r="A62" s="83" t="s">
        <v>159</v>
      </c>
      <c r="B62" s="79" t="s">
        <v>160</v>
      </c>
      <c r="C62" s="80" t="s">
        <v>161</v>
      </c>
      <c r="D62" s="9">
        <v>2164.4</v>
      </c>
    </row>
    <row r="63" spans="1:4" x14ac:dyDescent="0.3">
      <c r="A63" s="83" t="s">
        <v>162</v>
      </c>
      <c r="B63" s="79" t="s">
        <v>163</v>
      </c>
      <c r="C63" s="80" t="s">
        <v>161</v>
      </c>
      <c r="D63" s="9">
        <v>2182.6999999999998</v>
      </c>
    </row>
    <row r="64" spans="1:4" ht="28.4" customHeight="1" x14ac:dyDescent="0.3">
      <c r="A64" s="83" t="s">
        <v>164</v>
      </c>
      <c r="B64" s="86" t="s">
        <v>165</v>
      </c>
      <c r="C64" s="80" t="s">
        <v>161</v>
      </c>
      <c r="D64" s="9">
        <v>695</v>
      </c>
    </row>
    <row r="65" spans="1:4" ht="36" customHeight="1" x14ac:dyDescent="0.35">
      <c r="A65" s="285" t="s">
        <v>166</v>
      </c>
      <c r="B65" s="257"/>
      <c r="C65" s="257"/>
      <c r="D65" s="258"/>
    </row>
    <row r="66" spans="1:4" x14ac:dyDescent="0.3">
      <c r="A66" s="83" t="s">
        <v>167</v>
      </c>
      <c r="B66" s="79" t="s">
        <v>168</v>
      </c>
      <c r="C66" s="80" t="s">
        <v>169</v>
      </c>
      <c r="D66" s="9">
        <v>1</v>
      </c>
    </row>
    <row r="67" spans="1:4" x14ac:dyDescent="0.3">
      <c r="A67" s="83" t="s">
        <v>170</v>
      </c>
      <c r="B67" s="79" t="s">
        <v>171</v>
      </c>
      <c r="C67" s="80" t="s">
        <v>172</v>
      </c>
      <c r="D67" s="8">
        <f>SUM(D68:D72)</f>
        <v>13</v>
      </c>
    </row>
    <row r="68" spans="1:4" ht="28.4" customHeight="1" x14ac:dyDescent="0.3">
      <c r="A68" s="81" t="s">
        <v>173</v>
      </c>
      <c r="B68" s="79" t="s">
        <v>174</v>
      </c>
      <c r="C68" s="80" t="s">
        <v>172</v>
      </c>
      <c r="D68" s="9">
        <v>7</v>
      </c>
    </row>
    <row r="69" spans="1:4" ht="56.65" customHeight="1" x14ac:dyDescent="0.3">
      <c r="A69" s="81" t="s">
        <v>175</v>
      </c>
      <c r="B69" s="79" t="s">
        <v>176</v>
      </c>
      <c r="C69" s="80" t="s">
        <v>172</v>
      </c>
      <c r="D69" s="9">
        <v>3</v>
      </c>
    </row>
    <row r="70" spans="1:4" x14ac:dyDescent="0.3">
      <c r="A70" s="81" t="s">
        <v>177</v>
      </c>
      <c r="B70" s="79" t="s">
        <v>178</v>
      </c>
      <c r="C70" s="80" t="s">
        <v>172</v>
      </c>
      <c r="D70" s="9">
        <v>3</v>
      </c>
    </row>
    <row r="71" spans="1:4" x14ac:dyDescent="0.3">
      <c r="A71" s="81" t="s">
        <v>179</v>
      </c>
      <c r="B71" s="79" t="s">
        <v>180</v>
      </c>
      <c r="C71" s="80" t="s">
        <v>172</v>
      </c>
      <c r="D71" s="9">
        <v>0</v>
      </c>
    </row>
    <row r="72" spans="1:4" x14ac:dyDescent="0.3">
      <c r="A72" s="81" t="s">
        <v>181</v>
      </c>
      <c r="B72" s="79" t="s">
        <v>182</v>
      </c>
      <c r="C72" s="80" t="s">
        <v>172</v>
      </c>
      <c r="D72" s="9">
        <v>0</v>
      </c>
    </row>
    <row r="73" spans="1:4" x14ac:dyDescent="0.3">
      <c r="A73" s="83" t="s">
        <v>183</v>
      </c>
      <c r="B73" s="79" t="s">
        <v>184</v>
      </c>
      <c r="C73" s="80" t="s">
        <v>53</v>
      </c>
      <c r="D73" s="9">
        <v>0</v>
      </c>
    </row>
    <row r="74" spans="1:4" x14ac:dyDescent="0.3">
      <c r="A74" s="83" t="s">
        <v>185</v>
      </c>
      <c r="B74" s="79" t="s">
        <v>186</v>
      </c>
      <c r="C74" s="80" t="s">
        <v>53</v>
      </c>
      <c r="D74" s="9">
        <v>0</v>
      </c>
    </row>
    <row r="75" spans="1:4" x14ac:dyDescent="0.3">
      <c r="A75" s="81" t="s">
        <v>187</v>
      </c>
      <c r="B75" s="79" t="s">
        <v>188</v>
      </c>
      <c r="C75" s="80" t="s">
        <v>53</v>
      </c>
      <c r="D75" s="9">
        <v>0</v>
      </c>
    </row>
    <row r="76" spans="1:4" ht="28.4" customHeight="1" x14ac:dyDescent="0.3">
      <c r="A76" s="81" t="s">
        <v>189</v>
      </c>
      <c r="B76" s="79" t="s">
        <v>190</v>
      </c>
      <c r="C76" s="80" t="s">
        <v>172</v>
      </c>
      <c r="D76" s="9">
        <v>0</v>
      </c>
    </row>
    <row r="77" spans="1:4" ht="26.25" customHeight="1" x14ac:dyDescent="0.35">
      <c r="A77" s="285" t="s">
        <v>191</v>
      </c>
      <c r="B77" s="257"/>
      <c r="C77" s="257"/>
      <c r="D77" s="258"/>
    </row>
    <row r="78" spans="1:4" ht="28.4" customHeight="1" x14ac:dyDescent="0.3">
      <c r="A78" s="78" t="s">
        <v>192</v>
      </c>
      <c r="B78" s="79" t="s">
        <v>193</v>
      </c>
      <c r="C78" s="80" t="s">
        <v>53</v>
      </c>
      <c r="D78" s="9">
        <v>50346699.07</v>
      </c>
    </row>
  </sheetData>
  <sheetProtection algorithmName="SHA-512" hashValue="1cW7dYuCzsnuXGrKDdlmPDKV2GmCc96+kX257u/K2LSJ/01HBd7+C6pOsdimcq2rJ7RpoVS7Gyv/SVXWZ1syTw==" saltValue="hJg4Lal1ouHFiobOPgUMbw==" spinCount="100000" sheet="1" objects="1" scenarios="1" formatColumns="0" formatRows="0"/>
  <mergeCells count="7">
    <mergeCell ref="A1:D1"/>
    <mergeCell ref="A5:D5"/>
    <mergeCell ref="A56:D56"/>
    <mergeCell ref="A77:D77"/>
    <mergeCell ref="A65:D65"/>
    <mergeCell ref="A42:D42"/>
    <mergeCell ref="A32:D32"/>
  </mergeCells>
  <pageMargins left="0.7" right="0.7" top="0.75" bottom="0.75" header="0.3" footer="0.3"/>
  <pageSetup paperSize="9" scale="2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="55" zoomScaleNormal="55" workbookViewId="0">
      <selection activeCell="N52" sqref="N52"/>
    </sheetView>
  </sheetViews>
  <sheetFormatPr defaultColWidth="10.81640625" defaultRowHeight="14" x14ac:dyDescent="0.3"/>
  <cols>
    <col min="1" max="1" width="51.1796875" style="71" customWidth="1"/>
    <col min="2" max="2" width="10.81640625" style="71" customWidth="1"/>
    <col min="3" max="12" width="33.453125" style="71" customWidth="1"/>
    <col min="13" max="13" width="20.453125" style="71" customWidth="1"/>
    <col min="14" max="14" width="51.26953125" style="71" customWidth="1"/>
    <col min="15" max="15" width="10.81640625" style="71" customWidth="1"/>
    <col min="16" max="16384" width="10.81640625" style="71"/>
  </cols>
  <sheetData>
    <row r="1" spans="1:14" ht="19.75" customHeight="1" x14ac:dyDescent="0.4">
      <c r="B1" s="302" t="s">
        <v>194</v>
      </c>
      <c r="C1" s="283"/>
      <c r="D1" s="283"/>
      <c r="E1" s="283"/>
      <c r="F1" s="283"/>
      <c r="G1" s="90"/>
      <c r="H1" s="90"/>
      <c r="I1" s="90"/>
      <c r="J1" s="91"/>
      <c r="K1" s="91"/>
      <c r="L1" s="91"/>
      <c r="M1" s="91"/>
      <c r="N1" s="91"/>
    </row>
    <row r="2" spans="1:14" ht="15.4" customHeight="1" x14ac:dyDescent="0.3">
      <c r="A2" s="92"/>
      <c r="B2" s="92"/>
      <c r="C2" s="92"/>
      <c r="D2" s="92"/>
      <c r="E2" s="92"/>
      <c r="F2" s="92"/>
      <c r="G2" s="93" t="s">
        <v>195</v>
      </c>
      <c r="H2" s="94"/>
      <c r="J2" s="92"/>
      <c r="K2" s="92"/>
      <c r="L2" s="92"/>
      <c r="M2" s="92"/>
      <c r="N2" s="92"/>
    </row>
    <row r="3" spans="1:14" ht="15.4" customHeight="1" x14ac:dyDescent="0.3">
      <c r="A3" s="92"/>
      <c r="B3" s="92"/>
      <c r="C3" s="92"/>
      <c r="G3" s="88">
        <v>45657</v>
      </c>
      <c r="H3" s="95" t="s">
        <v>45</v>
      </c>
    </row>
    <row r="4" spans="1:14" ht="45" customHeight="1" x14ac:dyDescent="0.35">
      <c r="A4" s="96" t="s">
        <v>196</v>
      </c>
      <c r="B4" s="310" t="s">
        <v>197</v>
      </c>
      <c r="C4" s="280"/>
      <c r="D4" s="280"/>
      <c r="E4" s="280"/>
      <c r="F4" s="291"/>
      <c r="G4" s="97" t="s">
        <v>198</v>
      </c>
      <c r="H4" s="98" t="s">
        <v>199</v>
      </c>
    </row>
    <row r="5" spans="1:14" ht="15.4" customHeight="1" x14ac:dyDescent="0.3">
      <c r="A5" s="99" t="s">
        <v>200</v>
      </c>
      <c r="B5" s="99"/>
      <c r="C5" s="99"/>
      <c r="D5" s="99"/>
      <c r="E5" s="99"/>
      <c r="F5" s="100"/>
      <c r="G5" s="101">
        <v>383</v>
      </c>
      <c r="H5" s="74" t="s">
        <v>201</v>
      </c>
    </row>
    <row r="6" spans="1:14" ht="14.65" customHeight="1" thickBot="1" x14ac:dyDescent="0.35"/>
    <row r="7" spans="1:14" ht="15" customHeight="1" x14ac:dyDescent="0.35">
      <c r="A7" s="297" t="s">
        <v>46</v>
      </c>
      <c r="B7" s="303" t="s">
        <v>202</v>
      </c>
      <c r="C7" s="311" t="s">
        <v>203</v>
      </c>
      <c r="D7" s="293"/>
      <c r="E7" s="293"/>
      <c r="F7" s="293"/>
      <c r="G7" s="294"/>
      <c r="H7" s="292" t="s">
        <v>204</v>
      </c>
      <c r="I7" s="293"/>
      <c r="J7" s="293"/>
      <c r="K7" s="293"/>
      <c r="L7" s="294"/>
      <c r="M7" s="286" t="s">
        <v>205</v>
      </c>
      <c r="N7" s="287"/>
    </row>
    <row r="8" spans="1:14" ht="15" customHeight="1" x14ac:dyDescent="0.35">
      <c r="A8" s="298"/>
      <c r="B8" s="304"/>
      <c r="C8" s="306" t="s">
        <v>206</v>
      </c>
      <c r="D8" s="300" t="s">
        <v>207</v>
      </c>
      <c r="E8" s="257"/>
      <c r="F8" s="257"/>
      <c r="G8" s="296"/>
      <c r="H8" s="312" t="s">
        <v>206</v>
      </c>
      <c r="I8" s="295" t="s">
        <v>207</v>
      </c>
      <c r="J8" s="257"/>
      <c r="K8" s="257"/>
      <c r="L8" s="296"/>
      <c r="M8" s="288"/>
      <c r="N8" s="289"/>
    </row>
    <row r="9" spans="1:14" ht="15" customHeight="1" x14ac:dyDescent="0.35">
      <c r="A9" s="298"/>
      <c r="B9" s="304"/>
      <c r="C9" s="298"/>
      <c r="D9" s="307" t="s">
        <v>208</v>
      </c>
      <c r="E9" s="258"/>
      <c r="F9" s="309" t="s">
        <v>209</v>
      </c>
      <c r="G9" s="296"/>
      <c r="H9" s="298"/>
      <c r="I9" s="308" t="s">
        <v>208</v>
      </c>
      <c r="J9" s="258"/>
      <c r="K9" s="301" t="s">
        <v>209</v>
      </c>
      <c r="L9" s="296"/>
      <c r="M9" s="290"/>
      <c r="N9" s="291"/>
    </row>
    <row r="10" spans="1:14" ht="60.4" customHeight="1" thickBot="1" x14ac:dyDescent="0.35">
      <c r="A10" s="299"/>
      <c r="B10" s="305"/>
      <c r="C10" s="299"/>
      <c r="D10" s="102" t="s">
        <v>210</v>
      </c>
      <c r="E10" s="103" t="s">
        <v>211</v>
      </c>
      <c r="F10" s="104" t="s">
        <v>210</v>
      </c>
      <c r="G10" s="105" t="s">
        <v>211</v>
      </c>
      <c r="H10" s="299"/>
      <c r="I10" s="106" t="s">
        <v>212</v>
      </c>
      <c r="J10" s="107" t="s">
        <v>211</v>
      </c>
      <c r="K10" s="108" t="s">
        <v>212</v>
      </c>
      <c r="L10" s="109" t="s">
        <v>211</v>
      </c>
      <c r="M10" s="110" t="s">
        <v>213</v>
      </c>
      <c r="N10" s="111" t="s">
        <v>214</v>
      </c>
    </row>
    <row r="11" spans="1:14" ht="16" customHeight="1" thickBot="1" x14ac:dyDescent="0.35">
      <c r="A11" s="112">
        <v>1</v>
      </c>
      <c r="B11" s="113">
        <v>2</v>
      </c>
      <c r="C11" s="112">
        <v>3</v>
      </c>
      <c r="D11" s="114">
        <v>4</v>
      </c>
      <c r="E11" s="114">
        <v>5</v>
      </c>
      <c r="F11" s="113">
        <v>6</v>
      </c>
      <c r="G11" s="115">
        <v>7</v>
      </c>
      <c r="H11" s="112">
        <v>8</v>
      </c>
      <c r="I11" s="114">
        <v>9</v>
      </c>
      <c r="J11" s="114">
        <v>10</v>
      </c>
      <c r="K11" s="113">
        <v>11</v>
      </c>
      <c r="L11" s="113">
        <v>12</v>
      </c>
      <c r="M11" s="116">
        <v>13</v>
      </c>
      <c r="N11" s="117">
        <v>14</v>
      </c>
    </row>
    <row r="12" spans="1:14" s="125" customFormat="1" ht="30" customHeight="1" x14ac:dyDescent="0.3">
      <c r="A12" s="118" t="s">
        <v>215</v>
      </c>
      <c r="B12" s="119" t="s">
        <v>216</v>
      </c>
      <c r="C12" s="120">
        <f t="shared" ref="C12:C59" si="0">D12+E12+F12+G12</f>
        <v>0</v>
      </c>
      <c r="D12" s="121">
        <f>SUM(D13:D14)</f>
        <v>0</v>
      </c>
      <c r="E12" s="121">
        <f>SUM(E13:E14)</f>
        <v>0</v>
      </c>
      <c r="F12" s="121">
        <f>SUM(F13:F14)</f>
        <v>0</v>
      </c>
      <c r="G12" s="122">
        <f>SUM(G13:G14)</f>
        <v>0</v>
      </c>
      <c r="H12" s="120">
        <f t="shared" ref="H12:H59" si="1">I12+J12+K12+L12</f>
        <v>0</v>
      </c>
      <c r="I12" s="121">
        <f>SUM(I13:I14)</f>
        <v>0</v>
      </c>
      <c r="J12" s="121">
        <f>SUM(J13:J14)</f>
        <v>0</v>
      </c>
      <c r="K12" s="121">
        <f>SUM(K13:K14)</f>
        <v>0</v>
      </c>
      <c r="L12" s="123">
        <f>SUM(L13:L14)</f>
        <v>0</v>
      </c>
      <c r="M12" s="124">
        <f t="shared" ref="M12:M59" si="2">H12-C12</f>
        <v>0</v>
      </c>
      <c r="N12" s="159"/>
    </row>
    <row r="13" spans="1:14" ht="31" customHeight="1" x14ac:dyDescent="0.3">
      <c r="A13" s="126" t="s">
        <v>217</v>
      </c>
      <c r="B13" s="127" t="s">
        <v>218</v>
      </c>
      <c r="C13" s="128">
        <f t="shared" si="0"/>
        <v>0</v>
      </c>
      <c r="D13" s="10"/>
      <c r="E13" s="10"/>
      <c r="F13" s="11"/>
      <c r="G13" s="12"/>
      <c r="H13" s="128">
        <f t="shared" si="1"/>
        <v>0</v>
      </c>
      <c r="I13" s="10"/>
      <c r="J13" s="10"/>
      <c r="K13" s="11"/>
      <c r="L13" s="11"/>
      <c r="M13" s="129">
        <f t="shared" si="2"/>
        <v>0</v>
      </c>
      <c r="N13" s="12"/>
    </row>
    <row r="14" spans="1:14" ht="15.4" customHeight="1" x14ac:dyDescent="0.3">
      <c r="A14" s="126" t="s">
        <v>219</v>
      </c>
      <c r="B14" s="127" t="s">
        <v>220</v>
      </c>
      <c r="C14" s="128">
        <f t="shared" si="0"/>
        <v>0</v>
      </c>
      <c r="D14" s="10"/>
      <c r="E14" s="10"/>
      <c r="F14" s="11"/>
      <c r="G14" s="12"/>
      <c r="H14" s="128">
        <f t="shared" si="1"/>
        <v>0</v>
      </c>
      <c r="I14" s="10"/>
      <c r="J14" s="10"/>
      <c r="K14" s="11"/>
      <c r="L14" s="11"/>
      <c r="M14" s="129">
        <f t="shared" si="2"/>
        <v>0</v>
      </c>
      <c r="N14" s="12"/>
    </row>
    <row r="15" spans="1:14" s="125" customFormat="1" ht="30" customHeight="1" x14ac:dyDescent="0.3">
      <c r="A15" s="130" t="s">
        <v>221</v>
      </c>
      <c r="B15" s="131" t="s">
        <v>222</v>
      </c>
      <c r="C15" s="132">
        <f t="shared" si="0"/>
        <v>589451300</v>
      </c>
      <c r="D15" s="133">
        <f>D16+D17+D20+D21</f>
        <v>13988700</v>
      </c>
      <c r="E15" s="133">
        <f>E16+E17+E20+E21</f>
        <v>46011300</v>
      </c>
      <c r="F15" s="133">
        <f>F16+F17+F20+F21</f>
        <v>0</v>
      </c>
      <c r="G15" s="134">
        <f>G16+G17+G20+G21</f>
        <v>529451300</v>
      </c>
      <c r="H15" s="132">
        <f t="shared" si="1"/>
        <v>589451300</v>
      </c>
      <c r="I15" s="133">
        <f>I16+I17+I20+I21</f>
        <v>13988700</v>
      </c>
      <c r="J15" s="133">
        <f>J16+J17+J20+J21</f>
        <v>46011300</v>
      </c>
      <c r="K15" s="133">
        <f>K16+K17+K20+K21</f>
        <v>0</v>
      </c>
      <c r="L15" s="135">
        <f>L16+L17+L20+L21</f>
        <v>529451300</v>
      </c>
      <c r="M15" s="136">
        <f t="shared" si="2"/>
        <v>0</v>
      </c>
      <c r="N15" s="160"/>
    </row>
    <row r="16" spans="1:14" ht="31" customHeight="1" x14ac:dyDescent="0.3">
      <c r="A16" s="126" t="s">
        <v>223</v>
      </c>
      <c r="B16" s="127" t="s">
        <v>224</v>
      </c>
      <c r="C16" s="128">
        <f t="shared" si="0"/>
        <v>589451300</v>
      </c>
      <c r="D16" s="10">
        <v>13988700</v>
      </c>
      <c r="E16" s="10">
        <v>46011300</v>
      </c>
      <c r="F16" s="11">
        <v>0</v>
      </c>
      <c r="G16" s="12">
        <v>529451300</v>
      </c>
      <c r="H16" s="128">
        <f t="shared" si="1"/>
        <v>589451300</v>
      </c>
      <c r="I16" s="10">
        <v>13988700</v>
      </c>
      <c r="J16" s="10">
        <v>46011300</v>
      </c>
      <c r="K16" s="11">
        <v>0</v>
      </c>
      <c r="L16" s="12">
        <v>529451300</v>
      </c>
      <c r="M16" s="129">
        <f t="shared" si="2"/>
        <v>0</v>
      </c>
      <c r="N16" s="12"/>
    </row>
    <row r="17" spans="1:14" ht="61.75" customHeight="1" x14ac:dyDescent="0.3">
      <c r="A17" s="126" t="s">
        <v>225</v>
      </c>
      <c r="B17" s="127" t="s">
        <v>226</v>
      </c>
      <c r="C17" s="128">
        <f t="shared" si="0"/>
        <v>0</v>
      </c>
      <c r="D17" s="137">
        <f>D18+D19</f>
        <v>0</v>
      </c>
      <c r="E17" s="137">
        <f>E18+E19</f>
        <v>0</v>
      </c>
      <c r="F17" s="137">
        <f>F18+F19</f>
        <v>0</v>
      </c>
      <c r="G17" s="138">
        <f>G18+G19</f>
        <v>0</v>
      </c>
      <c r="H17" s="128">
        <f t="shared" si="1"/>
        <v>0</v>
      </c>
      <c r="I17" s="137">
        <f>I18+I19</f>
        <v>0</v>
      </c>
      <c r="J17" s="137">
        <f>J18+J19</f>
        <v>0</v>
      </c>
      <c r="K17" s="137">
        <f>K18+K19</f>
        <v>0</v>
      </c>
      <c r="L17" s="139">
        <f>L18+L19</f>
        <v>0</v>
      </c>
      <c r="M17" s="140">
        <f t="shared" si="2"/>
        <v>0</v>
      </c>
      <c r="N17" s="161"/>
    </row>
    <row r="18" spans="1:14" ht="61.75" customHeight="1" x14ac:dyDescent="0.3">
      <c r="A18" s="141" t="s">
        <v>227</v>
      </c>
      <c r="B18" s="127" t="s">
        <v>228</v>
      </c>
      <c r="C18" s="128">
        <f t="shared" si="0"/>
        <v>0</v>
      </c>
      <c r="D18" s="10">
        <v>0</v>
      </c>
      <c r="E18" s="10">
        <v>0</v>
      </c>
      <c r="F18" s="11">
        <v>0</v>
      </c>
      <c r="G18" s="12">
        <v>0</v>
      </c>
      <c r="H18" s="128">
        <f t="shared" si="1"/>
        <v>0</v>
      </c>
      <c r="I18" s="10">
        <v>0</v>
      </c>
      <c r="J18" s="10">
        <v>0</v>
      </c>
      <c r="K18" s="10">
        <v>0</v>
      </c>
      <c r="L18" s="10">
        <v>0</v>
      </c>
      <c r="M18" s="129">
        <f t="shared" si="2"/>
        <v>0</v>
      </c>
      <c r="N18" s="12"/>
    </row>
    <row r="19" spans="1:14" ht="46.4" customHeight="1" x14ac:dyDescent="0.3">
      <c r="A19" s="141" t="s">
        <v>229</v>
      </c>
      <c r="B19" s="127" t="s">
        <v>230</v>
      </c>
      <c r="C19" s="128">
        <f t="shared" si="0"/>
        <v>0</v>
      </c>
      <c r="D19" s="10">
        <v>0</v>
      </c>
      <c r="E19" s="10">
        <v>0</v>
      </c>
      <c r="F19" s="11">
        <v>0</v>
      </c>
      <c r="G19" s="12">
        <v>0</v>
      </c>
      <c r="H19" s="128">
        <f t="shared" si="1"/>
        <v>0</v>
      </c>
      <c r="I19" s="10">
        <v>0</v>
      </c>
      <c r="J19" s="10">
        <v>0</v>
      </c>
      <c r="K19" s="10">
        <v>0</v>
      </c>
      <c r="L19" s="10">
        <v>0</v>
      </c>
      <c r="M19" s="129">
        <f t="shared" si="2"/>
        <v>0</v>
      </c>
      <c r="N19" s="12"/>
    </row>
    <row r="20" spans="1:14" ht="15.4" customHeight="1" x14ac:dyDescent="0.3">
      <c r="A20" s="126" t="s">
        <v>231</v>
      </c>
      <c r="B20" s="127" t="s">
        <v>232</v>
      </c>
      <c r="C20" s="128">
        <f t="shared" si="0"/>
        <v>0</v>
      </c>
      <c r="D20" s="10">
        <v>0</v>
      </c>
      <c r="E20" s="10">
        <v>0</v>
      </c>
      <c r="F20" s="11">
        <v>0</v>
      </c>
      <c r="G20" s="12">
        <v>0</v>
      </c>
      <c r="H20" s="128">
        <f t="shared" si="1"/>
        <v>0</v>
      </c>
      <c r="I20" s="10">
        <v>0</v>
      </c>
      <c r="J20" s="10">
        <v>0</v>
      </c>
      <c r="K20" s="10">
        <v>0</v>
      </c>
      <c r="L20" s="10">
        <v>0</v>
      </c>
      <c r="M20" s="129">
        <f t="shared" si="2"/>
        <v>0</v>
      </c>
      <c r="N20" s="12"/>
    </row>
    <row r="21" spans="1:14" ht="46.4" customHeight="1" x14ac:dyDescent="0.3">
      <c r="A21" s="126" t="s">
        <v>233</v>
      </c>
      <c r="B21" s="127" t="s">
        <v>234</v>
      </c>
      <c r="C21" s="128">
        <f t="shared" si="0"/>
        <v>0</v>
      </c>
      <c r="D21" s="10">
        <v>0</v>
      </c>
      <c r="E21" s="10">
        <v>0</v>
      </c>
      <c r="F21" s="11">
        <v>0</v>
      </c>
      <c r="G21" s="12">
        <v>0</v>
      </c>
      <c r="H21" s="128">
        <f t="shared" si="1"/>
        <v>0</v>
      </c>
      <c r="I21" s="10">
        <v>0</v>
      </c>
      <c r="J21" s="10">
        <v>0</v>
      </c>
      <c r="K21" s="10">
        <v>0</v>
      </c>
      <c r="L21" s="10">
        <v>0</v>
      </c>
      <c r="M21" s="129">
        <f t="shared" si="2"/>
        <v>0</v>
      </c>
      <c r="N21" s="12"/>
    </row>
    <row r="22" spans="1:14" s="125" customFormat="1" ht="45" customHeight="1" x14ac:dyDescent="0.3">
      <c r="A22" s="130" t="s">
        <v>235</v>
      </c>
      <c r="B22" s="131" t="s">
        <v>236</v>
      </c>
      <c r="C22" s="132">
        <f t="shared" si="0"/>
        <v>589451300</v>
      </c>
      <c r="D22" s="133">
        <f>SUM(D23,D29,D30:D31,D37,D48,D49,D50,D51)</f>
        <v>13988700</v>
      </c>
      <c r="E22" s="133">
        <f>SUM(E23,E29,E30:E31,E37,E48,E49,E50,E51)</f>
        <v>46011300</v>
      </c>
      <c r="F22" s="133">
        <f>SUM(F23,F29,F30:F31,F37,F48,F49,F50,F51)</f>
        <v>0</v>
      </c>
      <c r="G22" s="134">
        <f>SUM(G23,G29,G30:G31,G37,G48,G49,G50,G51)</f>
        <v>529451300</v>
      </c>
      <c r="H22" s="132">
        <f t="shared" si="1"/>
        <v>502780245.91999996</v>
      </c>
      <c r="I22" s="133">
        <f>SUM(I23,I29,I30:I31,I37,I48,I49,I50,I51)</f>
        <v>13988700</v>
      </c>
      <c r="J22" s="133">
        <f>SUM(J23,J29,J30:J31,J37,J48,J49,J50,J51)</f>
        <v>46011300</v>
      </c>
      <c r="K22" s="133">
        <f>SUM(K23,K29,K30:K31,K37,K48,K49,K50,K51)</f>
        <v>0</v>
      </c>
      <c r="L22" s="135">
        <f>SUM(L23,L29,L30:L31,L37,L48,L49,L50,L51)</f>
        <v>442780245.91999996</v>
      </c>
      <c r="M22" s="136">
        <f t="shared" si="2"/>
        <v>-86671054.080000043</v>
      </c>
      <c r="N22" s="160"/>
    </row>
    <row r="23" spans="1:14" ht="61.75" customHeight="1" x14ac:dyDescent="0.3">
      <c r="A23" s="126" t="s">
        <v>237</v>
      </c>
      <c r="B23" s="127" t="s">
        <v>238</v>
      </c>
      <c r="C23" s="128">
        <f t="shared" si="0"/>
        <v>108480000</v>
      </c>
      <c r="D23" s="142">
        <f>SUM(D24:D28)</f>
        <v>8065963.1900000013</v>
      </c>
      <c r="E23" s="142">
        <f>SUM(E24:E28)</f>
        <v>0</v>
      </c>
      <c r="F23" s="142">
        <f>SUM(F24:F28)</f>
        <v>0</v>
      </c>
      <c r="G23" s="142">
        <f>SUM(G24:G28)</f>
        <v>100414036.81</v>
      </c>
      <c r="H23" s="128">
        <f t="shared" si="1"/>
        <v>107467720.94</v>
      </c>
      <c r="I23" s="142">
        <f>SUM(I24:I28)</f>
        <v>8065963.1900000013</v>
      </c>
      <c r="J23" s="142">
        <f>SUM(J24:J28)</f>
        <v>0</v>
      </c>
      <c r="K23" s="142">
        <f>SUM(K24:K28)</f>
        <v>0</v>
      </c>
      <c r="L23" s="143">
        <f>SUM(L24:L28)</f>
        <v>99401757.75</v>
      </c>
      <c r="M23" s="144">
        <f t="shared" si="2"/>
        <v>-1012279.0600000024</v>
      </c>
      <c r="N23" s="162" t="s">
        <v>438</v>
      </c>
    </row>
    <row r="24" spans="1:14" ht="31" customHeight="1" x14ac:dyDescent="0.3">
      <c r="A24" s="145" t="s">
        <v>239</v>
      </c>
      <c r="B24" s="146" t="s">
        <v>240</v>
      </c>
      <c r="C24" s="128">
        <f t="shared" si="0"/>
        <v>0</v>
      </c>
      <c r="D24" s="10">
        <v>0</v>
      </c>
      <c r="E24" s="10">
        <v>0</v>
      </c>
      <c r="F24" s="11">
        <v>0</v>
      </c>
      <c r="G24" s="12">
        <v>0</v>
      </c>
      <c r="H24" s="128">
        <f t="shared" si="1"/>
        <v>0</v>
      </c>
      <c r="I24" s="10">
        <v>0</v>
      </c>
      <c r="J24" s="10">
        <v>0</v>
      </c>
      <c r="K24" s="10">
        <v>0</v>
      </c>
      <c r="L24" s="10">
        <v>0</v>
      </c>
      <c r="M24" s="129">
        <f t="shared" si="2"/>
        <v>0</v>
      </c>
      <c r="N24" s="12"/>
    </row>
    <row r="25" spans="1:14" ht="46.4" customHeight="1" x14ac:dyDescent="0.3">
      <c r="A25" s="145" t="s">
        <v>241</v>
      </c>
      <c r="B25" s="146" t="s">
        <v>242</v>
      </c>
      <c r="C25" s="128">
        <f t="shared" si="0"/>
        <v>24211944.300000001</v>
      </c>
      <c r="D25" s="10">
        <v>1421303.78</v>
      </c>
      <c r="E25" s="10">
        <v>0</v>
      </c>
      <c r="F25" s="11">
        <v>0</v>
      </c>
      <c r="G25" s="11">
        <v>22790640.52</v>
      </c>
      <c r="H25" s="128">
        <f t="shared" si="1"/>
        <v>24211944.300000001</v>
      </c>
      <c r="I25" s="10">
        <v>1421303.78</v>
      </c>
      <c r="J25" s="10">
        <v>0</v>
      </c>
      <c r="K25" s="10">
        <v>0</v>
      </c>
      <c r="L25" s="11">
        <v>22790640.52</v>
      </c>
      <c r="M25" s="129">
        <f t="shared" si="2"/>
        <v>0</v>
      </c>
      <c r="N25" s="12"/>
    </row>
    <row r="26" spans="1:14" ht="15.4" customHeight="1" x14ac:dyDescent="0.3">
      <c r="A26" s="145" t="s">
        <v>243</v>
      </c>
      <c r="B26" s="146" t="s">
        <v>244</v>
      </c>
      <c r="C26" s="128">
        <f t="shared" si="0"/>
        <v>35655889.530000001</v>
      </c>
      <c r="D26" s="10">
        <v>4602026.4400000004</v>
      </c>
      <c r="E26" s="10">
        <v>0</v>
      </c>
      <c r="F26" s="11">
        <v>0</v>
      </c>
      <c r="G26" s="11">
        <f>30041584.03+1012279.06</f>
        <v>31053863.09</v>
      </c>
      <c r="H26" s="128">
        <f t="shared" si="1"/>
        <v>34643610.469999999</v>
      </c>
      <c r="I26" s="10">
        <v>4602026.4400000004</v>
      </c>
      <c r="J26" s="10">
        <v>0</v>
      </c>
      <c r="K26" s="10">
        <v>0</v>
      </c>
      <c r="L26" s="11">
        <v>30041584.030000001</v>
      </c>
      <c r="M26" s="129">
        <f t="shared" si="2"/>
        <v>-1012279.0600000024</v>
      </c>
      <c r="N26" s="12" t="s">
        <v>438</v>
      </c>
    </row>
    <row r="27" spans="1:14" ht="15.4" customHeight="1" x14ac:dyDescent="0.3">
      <c r="A27" s="145" t="s">
        <v>245</v>
      </c>
      <c r="B27" s="146" t="s">
        <v>246</v>
      </c>
      <c r="C27" s="128">
        <f t="shared" si="0"/>
        <v>17224059.199999999</v>
      </c>
      <c r="D27" s="10">
        <v>28323.07</v>
      </c>
      <c r="E27" s="10">
        <v>0</v>
      </c>
      <c r="F27" s="11">
        <v>0</v>
      </c>
      <c r="G27" s="11">
        <v>17195736.129999999</v>
      </c>
      <c r="H27" s="128">
        <f t="shared" si="1"/>
        <v>17224059.199999999</v>
      </c>
      <c r="I27" s="10">
        <v>28323.07</v>
      </c>
      <c r="J27" s="10">
        <v>0</v>
      </c>
      <c r="K27" s="10">
        <v>0</v>
      </c>
      <c r="L27" s="11">
        <v>17195736.129999999</v>
      </c>
      <c r="M27" s="129">
        <f t="shared" si="2"/>
        <v>0</v>
      </c>
      <c r="N27" s="12"/>
    </row>
    <row r="28" spans="1:14" ht="15.4" customHeight="1" x14ac:dyDescent="0.3">
      <c r="A28" s="145" t="s">
        <v>247</v>
      </c>
      <c r="B28" s="146" t="s">
        <v>248</v>
      </c>
      <c r="C28" s="128">
        <f t="shared" si="0"/>
        <v>31388106.969999999</v>
      </c>
      <c r="D28" s="10">
        <v>2014309.9</v>
      </c>
      <c r="E28" s="10">
        <v>0</v>
      </c>
      <c r="F28" s="11">
        <v>0</v>
      </c>
      <c r="G28" s="11">
        <v>29373797.07</v>
      </c>
      <c r="H28" s="128">
        <f t="shared" si="1"/>
        <v>31388106.969999999</v>
      </c>
      <c r="I28" s="10">
        <v>2014309.9</v>
      </c>
      <c r="J28" s="10">
        <v>0</v>
      </c>
      <c r="K28" s="10">
        <v>0</v>
      </c>
      <c r="L28" s="11">
        <v>29373797.07</v>
      </c>
      <c r="M28" s="129">
        <f t="shared" si="2"/>
        <v>0</v>
      </c>
      <c r="N28" s="12"/>
    </row>
    <row r="29" spans="1:14" ht="15.4" customHeight="1" x14ac:dyDescent="0.3">
      <c r="A29" s="126" t="s">
        <v>249</v>
      </c>
      <c r="B29" s="127" t="s">
        <v>250</v>
      </c>
      <c r="C29" s="128">
        <f t="shared" si="0"/>
        <v>31372415.999999996</v>
      </c>
      <c r="D29" s="10">
        <v>2397900.4500000002</v>
      </c>
      <c r="E29" s="10">
        <v>0</v>
      </c>
      <c r="F29" s="11">
        <v>0</v>
      </c>
      <c r="G29" s="11">
        <f>28310324.72+664190.83</f>
        <v>28974515.549999997</v>
      </c>
      <c r="H29" s="128">
        <f t="shared" si="1"/>
        <v>30708225.169999998</v>
      </c>
      <c r="I29" s="10">
        <v>2397900.4500000002</v>
      </c>
      <c r="J29" s="10">
        <v>0</v>
      </c>
      <c r="K29" s="10">
        <v>0</v>
      </c>
      <c r="L29" s="11">
        <v>28310324.719999999</v>
      </c>
      <c r="M29" s="129">
        <f t="shared" si="2"/>
        <v>-664190.82999999821</v>
      </c>
      <c r="N29" s="12" t="s">
        <v>438</v>
      </c>
    </row>
    <row r="30" spans="1:14" ht="31" customHeight="1" x14ac:dyDescent="0.3">
      <c r="A30" s="126" t="s">
        <v>251</v>
      </c>
      <c r="B30" s="127" t="s">
        <v>252</v>
      </c>
      <c r="C30" s="128">
        <f t="shared" si="0"/>
        <v>3560000</v>
      </c>
      <c r="D30" s="10">
        <v>1813786.1</v>
      </c>
      <c r="E30" s="10">
        <v>0</v>
      </c>
      <c r="F30" s="11">
        <v>0</v>
      </c>
      <c r="G30" s="11">
        <f>1934693.35-188479.45</f>
        <v>1746213.9000000001</v>
      </c>
      <c r="H30" s="128">
        <f t="shared" si="1"/>
        <v>3748479.45</v>
      </c>
      <c r="I30" s="10">
        <v>1813786.1</v>
      </c>
      <c r="J30" s="10">
        <v>0</v>
      </c>
      <c r="K30" s="10">
        <v>0</v>
      </c>
      <c r="L30" s="11">
        <v>1934693.35</v>
      </c>
      <c r="M30" s="129">
        <f t="shared" si="2"/>
        <v>188479.45000000019</v>
      </c>
      <c r="N30" s="12" t="s">
        <v>438</v>
      </c>
    </row>
    <row r="31" spans="1:14" ht="31" customHeight="1" x14ac:dyDescent="0.3">
      <c r="A31" s="126" t="s">
        <v>253</v>
      </c>
      <c r="B31" s="127" t="s">
        <v>254</v>
      </c>
      <c r="C31" s="128">
        <f t="shared" si="0"/>
        <v>93999999.999999985</v>
      </c>
      <c r="D31" s="137">
        <f>SUM(D32:D36)</f>
        <v>1711050.26</v>
      </c>
      <c r="E31" s="137">
        <f>SUM(E32:E36)</f>
        <v>0</v>
      </c>
      <c r="F31" s="137">
        <f>SUM(F32:F36)</f>
        <v>0</v>
      </c>
      <c r="G31" s="137">
        <f>SUM(G32:G36)</f>
        <v>92288949.73999998</v>
      </c>
      <c r="H31" s="128">
        <f t="shared" si="1"/>
        <v>134071581.7</v>
      </c>
      <c r="I31" s="137">
        <f>SUM(I32:I36)</f>
        <v>1711050.26</v>
      </c>
      <c r="J31" s="137">
        <f>SUM(J32:J36)</f>
        <v>0</v>
      </c>
      <c r="K31" s="137">
        <f>SUM(K32:K36)</f>
        <v>0</v>
      </c>
      <c r="L31" s="139">
        <f>SUM(L32:L36)</f>
        <v>132360531.44</v>
      </c>
      <c r="M31" s="140">
        <f t="shared" si="2"/>
        <v>40071581.700000018</v>
      </c>
      <c r="N31" s="161" t="s">
        <v>438</v>
      </c>
    </row>
    <row r="32" spans="1:14" ht="46.4" customHeight="1" x14ac:dyDescent="0.3">
      <c r="A32" s="147" t="s">
        <v>255</v>
      </c>
      <c r="B32" s="146" t="s">
        <v>256</v>
      </c>
      <c r="C32" s="128">
        <f t="shared" si="0"/>
        <v>16558664.689999999</v>
      </c>
      <c r="D32" s="10">
        <v>0</v>
      </c>
      <c r="E32" s="10">
        <v>0</v>
      </c>
      <c r="F32" s="11">
        <v>0</v>
      </c>
      <c r="G32" s="11">
        <v>16558664.689999999</v>
      </c>
      <c r="H32" s="128">
        <f t="shared" si="1"/>
        <v>16558664.689999999</v>
      </c>
      <c r="I32" s="10">
        <v>0</v>
      </c>
      <c r="J32" s="10">
        <v>0</v>
      </c>
      <c r="K32" s="11">
        <v>0</v>
      </c>
      <c r="L32" s="11">
        <v>16558664.689999999</v>
      </c>
      <c r="M32" s="129">
        <f t="shared" si="2"/>
        <v>0</v>
      </c>
      <c r="N32" s="12"/>
    </row>
    <row r="33" spans="1:14" ht="15.4" customHeight="1" x14ac:dyDescent="0.3">
      <c r="A33" s="147" t="s">
        <v>257</v>
      </c>
      <c r="B33" s="146" t="s">
        <v>258</v>
      </c>
      <c r="C33" s="128">
        <f t="shared" si="0"/>
        <v>56222.64</v>
      </c>
      <c r="D33" s="10">
        <v>0</v>
      </c>
      <c r="E33" s="10">
        <v>0</v>
      </c>
      <c r="F33" s="11">
        <v>0</v>
      </c>
      <c r="G33" s="11">
        <v>56222.64</v>
      </c>
      <c r="H33" s="128">
        <f t="shared" si="1"/>
        <v>56222.64</v>
      </c>
      <c r="I33" s="10">
        <v>0</v>
      </c>
      <c r="J33" s="10">
        <v>0</v>
      </c>
      <c r="K33" s="11">
        <v>0</v>
      </c>
      <c r="L33" s="11">
        <v>56222.64</v>
      </c>
      <c r="M33" s="129">
        <f t="shared" si="2"/>
        <v>0</v>
      </c>
      <c r="N33" s="12"/>
    </row>
    <row r="34" spans="1:14" ht="15.4" customHeight="1" x14ac:dyDescent="0.3">
      <c r="A34" s="147" t="s">
        <v>259</v>
      </c>
      <c r="B34" s="146" t="s">
        <v>260</v>
      </c>
      <c r="C34" s="128">
        <f t="shared" si="0"/>
        <v>0</v>
      </c>
      <c r="D34" s="10">
        <v>0</v>
      </c>
      <c r="E34" s="10">
        <v>0</v>
      </c>
      <c r="F34" s="11">
        <v>0</v>
      </c>
      <c r="G34" s="11">
        <v>0</v>
      </c>
      <c r="H34" s="128">
        <f t="shared" si="1"/>
        <v>0</v>
      </c>
      <c r="I34" s="10">
        <v>0</v>
      </c>
      <c r="J34" s="10">
        <v>0</v>
      </c>
      <c r="K34" s="11">
        <v>0</v>
      </c>
      <c r="L34" s="11">
        <v>0</v>
      </c>
      <c r="M34" s="129">
        <f t="shared" si="2"/>
        <v>0</v>
      </c>
      <c r="N34" s="12"/>
    </row>
    <row r="35" spans="1:14" ht="31" customHeight="1" x14ac:dyDescent="0.3">
      <c r="A35" s="147" t="s">
        <v>261</v>
      </c>
      <c r="B35" s="146" t="s">
        <v>262</v>
      </c>
      <c r="C35" s="128">
        <f t="shared" si="0"/>
        <v>42189094.61999999</v>
      </c>
      <c r="D35" s="10">
        <v>0</v>
      </c>
      <c r="E35" s="10">
        <v>0</v>
      </c>
      <c r="F35" s="11">
        <v>0</v>
      </c>
      <c r="G35" s="11">
        <f>82260676.32-40071581.7</f>
        <v>42189094.61999999</v>
      </c>
      <c r="H35" s="128">
        <f t="shared" si="1"/>
        <v>82260676.319999993</v>
      </c>
      <c r="I35" s="10">
        <v>0</v>
      </c>
      <c r="J35" s="10">
        <v>0</v>
      </c>
      <c r="K35" s="11">
        <v>0</v>
      </c>
      <c r="L35" s="11">
        <v>82260676.319999993</v>
      </c>
      <c r="M35" s="129">
        <f t="shared" si="2"/>
        <v>40071581.700000003</v>
      </c>
      <c r="N35" s="12" t="s">
        <v>438</v>
      </c>
    </row>
    <row r="36" spans="1:14" ht="15.4" customHeight="1" x14ac:dyDescent="0.3">
      <c r="A36" s="147" t="s">
        <v>263</v>
      </c>
      <c r="B36" s="146" t="s">
        <v>264</v>
      </c>
      <c r="C36" s="128">
        <f t="shared" si="0"/>
        <v>35196018.049999997</v>
      </c>
      <c r="D36" s="10">
        <v>1711050.26</v>
      </c>
      <c r="E36" s="10">
        <v>0</v>
      </c>
      <c r="F36" s="11">
        <v>0</v>
      </c>
      <c r="G36" s="11">
        <v>33484967.789999999</v>
      </c>
      <c r="H36" s="128">
        <f t="shared" si="1"/>
        <v>35196018.049999997</v>
      </c>
      <c r="I36" s="10">
        <v>1711050.26</v>
      </c>
      <c r="J36" s="10">
        <v>0</v>
      </c>
      <c r="K36" s="11">
        <v>0</v>
      </c>
      <c r="L36" s="11">
        <v>33484967.789999999</v>
      </c>
      <c r="M36" s="129">
        <f t="shared" si="2"/>
        <v>0</v>
      </c>
      <c r="N36" s="12"/>
    </row>
    <row r="37" spans="1:14" ht="46.4" customHeight="1" x14ac:dyDescent="0.3">
      <c r="A37" s="126" t="s">
        <v>265</v>
      </c>
      <c r="B37" s="127" t="s">
        <v>266</v>
      </c>
      <c r="C37" s="128">
        <f t="shared" si="0"/>
        <v>352038884</v>
      </c>
      <c r="D37" s="128">
        <f>SUM(D38+D44+D47)</f>
        <v>0</v>
      </c>
      <c r="E37" s="128">
        <f>SUM(E38+E44+E47)</f>
        <v>46011300</v>
      </c>
      <c r="F37" s="128">
        <f>SUM(F38+F44+F47)</f>
        <v>0</v>
      </c>
      <c r="G37" s="128">
        <f>SUM(G38+G44+G47)</f>
        <v>306027584</v>
      </c>
      <c r="H37" s="128">
        <f t="shared" si="1"/>
        <v>226784238.66</v>
      </c>
      <c r="I37" s="128">
        <f>SUM(I38+I44+I47)</f>
        <v>0</v>
      </c>
      <c r="J37" s="128">
        <f>SUM(J38+J44+J47)</f>
        <v>46011300</v>
      </c>
      <c r="K37" s="128">
        <f>SUM(K38+K44+K47)</f>
        <v>0</v>
      </c>
      <c r="L37" s="148">
        <f>SUM(L38+L44+L47)</f>
        <v>180772938.66</v>
      </c>
      <c r="M37" s="140">
        <f t="shared" si="2"/>
        <v>-125254645.34</v>
      </c>
      <c r="N37" s="161" t="s">
        <v>438</v>
      </c>
    </row>
    <row r="38" spans="1:14" ht="46.4" customHeight="1" x14ac:dyDescent="0.3">
      <c r="A38" s="126" t="s">
        <v>267</v>
      </c>
      <c r="B38" s="149" t="s">
        <v>268</v>
      </c>
      <c r="C38" s="128">
        <f t="shared" si="0"/>
        <v>338870175.73000002</v>
      </c>
      <c r="D38" s="150">
        <f>SUM(D39:D43)</f>
        <v>0</v>
      </c>
      <c r="E38" s="150">
        <f>SUM(E39:E43)</f>
        <v>46011300</v>
      </c>
      <c r="F38" s="150">
        <f>SUM(F39:F43)</f>
        <v>0</v>
      </c>
      <c r="G38" s="150">
        <f>SUM(G39:G43)</f>
        <v>292858875.73000002</v>
      </c>
      <c r="H38" s="128">
        <f t="shared" si="1"/>
        <v>213615530.38999999</v>
      </c>
      <c r="I38" s="150">
        <f>SUM(I39:I43)</f>
        <v>0</v>
      </c>
      <c r="J38" s="150">
        <f>SUM(J39:J43)</f>
        <v>46011300</v>
      </c>
      <c r="K38" s="150">
        <f>SUM(K39:K43)</f>
        <v>0</v>
      </c>
      <c r="L38" s="151">
        <f>SUM(L39:L43)</f>
        <v>167604230.38999999</v>
      </c>
      <c r="M38" s="129">
        <f t="shared" si="2"/>
        <v>-125254645.34000003</v>
      </c>
      <c r="N38" s="12" t="s">
        <v>438</v>
      </c>
    </row>
    <row r="39" spans="1:14" ht="37.9" customHeight="1" x14ac:dyDescent="0.3">
      <c r="A39" s="141" t="s">
        <v>269</v>
      </c>
      <c r="B39" s="149" t="s">
        <v>270</v>
      </c>
      <c r="C39" s="128">
        <f t="shared" si="0"/>
        <v>0</v>
      </c>
      <c r="D39" s="10">
        <v>0</v>
      </c>
      <c r="E39" s="10">
        <v>0</v>
      </c>
      <c r="F39" s="11">
        <v>0</v>
      </c>
      <c r="G39" s="12">
        <v>0</v>
      </c>
      <c r="H39" s="128">
        <f t="shared" si="1"/>
        <v>0</v>
      </c>
      <c r="I39" s="10">
        <v>0</v>
      </c>
      <c r="J39" s="10">
        <v>0</v>
      </c>
      <c r="K39" s="11">
        <v>0</v>
      </c>
      <c r="L39" s="11">
        <v>0</v>
      </c>
      <c r="M39" s="129">
        <f t="shared" si="2"/>
        <v>0</v>
      </c>
      <c r="N39" s="12"/>
    </row>
    <row r="40" spans="1:14" ht="31" customHeight="1" x14ac:dyDescent="0.3">
      <c r="A40" s="141" t="s">
        <v>271</v>
      </c>
      <c r="B40" s="149" t="s">
        <v>272</v>
      </c>
      <c r="C40" s="128">
        <f t="shared" si="0"/>
        <v>0</v>
      </c>
      <c r="D40" s="10">
        <v>0</v>
      </c>
      <c r="E40" s="10">
        <v>0</v>
      </c>
      <c r="F40" s="11">
        <v>0</v>
      </c>
      <c r="G40" s="12">
        <v>0</v>
      </c>
      <c r="H40" s="128">
        <f t="shared" si="1"/>
        <v>0</v>
      </c>
      <c r="I40" s="10">
        <v>0</v>
      </c>
      <c r="J40" s="10">
        <v>0</v>
      </c>
      <c r="K40" s="11">
        <v>0</v>
      </c>
      <c r="L40" s="11">
        <v>0</v>
      </c>
      <c r="M40" s="129">
        <f t="shared" si="2"/>
        <v>0</v>
      </c>
      <c r="N40" s="12"/>
    </row>
    <row r="41" spans="1:14" ht="15.4" customHeight="1" x14ac:dyDescent="0.3">
      <c r="A41" s="141" t="s">
        <v>273</v>
      </c>
      <c r="B41" s="149" t="s">
        <v>274</v>
      </c>
      <c r="C41" s="128">
        <f t="shared" si="0"/>
        <v>0</v>
      </c>
      <c r="D41" s="10">
        <v>0</v>
      </c>
      <c r="E41" s="10">
        <v>0</v>
      </c>
      <c r="F41" s="11">
        <v>0</v>
      </c>
      <c r="G41" s="12">
        <v>0</v>
      </c>
      <c r="H41" s="128">
        <f t="shared" si="1"/>
        <v>0</v>
      </c>
      <c r="I41" s="10">
        <v>0</v>
      </c>
      <c r="J41" s="10">
        <v>0</v>
      </c>
      <c r="K41" s="11">
        <v>0</v>
      </c>
      <c r="L41" s="11">
        <v>0</v>
      </c>
      <c r="M41" s="129">
        <f t="shared" si="2"/>
        <v>0</v>
      </c>
      <c r="N41" s="12"/>
    </row>
    <row r="42" spans="1:14" ht="15.4" customHeight="1" x14ac:dyDescent="0.3">
      <c r="A42" s="141" t="s">
        <v>275</v>
      </c>
      <c r="B42" s="149" t="s">
        <v>276</v>
      </c>
      <c r="C42" s="128">
        <f t="shared" si="0"/>
        <v>0</v>
      </c>
      <c r="D42" s="10">
        <v>0</v>
      </c>
      <c r="E42" s="10">
        <v>0</v>
      </c>
      <c r="F42" s="11">
        <v>0</v>
      </c>
      <c r="G42" s="12">
        <v>0</v>
      </c>
      <c r="H42" s="128">
        <f t="shared" si="1"/>
        <v>0</v>
      </c>
      <c r="I42" s="10">
        <v>0</v>
      </c>
      <c r="J42" s="10">
        <v>0</v>
      </c>
      <c r="K42" s="11">
        <v>0</v>
      </c>
      <c r="L42" s="11">
        <v>0</v>
      </c>
      <c r="M42" s="129">
        <f t="shared" si="2"/>
        <v>0</v>
      </c>
      <c r="N42" s="12"/>
    </row>
    <row r="43" spans="1:14" ht="15.4" customHeight="1" x14ac:dyDescent="0.3">
      <c r="A43" s="141" t="s">
        <v>277</v>
      </c>
      <c r="B43" s="149" t="s">
        <v>278</v>
      </c>
      <c r="C43" s="128">
        <f t="shared" si="0"/>
        <v>338870175.73000002</v>
      </c>
      <c r="D43" s="10">
        <v>0</v>
      </c>
      <c r="E43" s="10">
        <v>46011300</v>
      </c>
      <c r="F43" s="11">
        <v>0</v>
      </c>
      <c r="G43" s="12">
        <v>292858875.73000002</v>
      </c>
      <c r="H43" s="128">
        <f t="shared" si="1"/>
        <v>213615530.38999999</v>
      </c>
      <c r="I43" s="10">
        <v>0</v>
      </c>
      <c r="J43" s="10">
        <v>46011300</v>
      </c>
      <c r="K43" s="11">
        <v>0</v>
      </c>
      <c r="L43" s="11">
        <f>213615530.39-46011300</f>
        <v>167604230.38999999</v>
      </c>
      <c r="M43" s="129">
        <f t="shared" si="2"/>
        <v>-125254645.34000003</v>
      </c>
      <c r="N43" s="12" t="s">
        <v>438</v>
      </c>
    </row>
    <row r="44" spans="1:14" ht="51" customHeight="1" x14ac:dyDescent="0.3">
      <c r="A44" s="126" t="s">
        <v>279</v>
      </c>
      <c r="B44" s="149" t="s">
        <v>280</v>
      </c>
      <c r="C44" s="128">
        <f t="shared" si="0"/>
        <v>0</v>
      </c>
      <c r="D44" s="150">
        <f>SUM(D45:D46)</f>
        <v>0</v>
      </c>
      <c r="E44" s="150">
        <f>SUM(E45:E46)</f>
        <v>0</v>
      </c>
      <c r="F44" s="150">
        <f>SUM(F45:F46)</f>
        <v>0</v>
      </c>
      <c r="G44" s="150">
        <f>SUM(G45:G46)</f>
        <v>0</v>
      </c>
      <c r="H44" s="140">
        <f t="shared" si="1"/>
        <v>0</v>
      </c>
      <c r="I44" s="150">
        <f>SUM(I45:I46)</f>
        <v>0</v>
      </c>
      <c r="J44" s="150">
        <f>SUM(J45:J46)</f>
        <v>0</v>
      </c>
      <c r="K44" s="150">
        <f>SUM(K45:K46)</f>
        <v>0</v>
      </c>
      <c r="L44" s="151">
        <f>SUM(L45:L46)</f>
        <v>0</v>
      </c>
      <c r="M44" s="129">
        <f t="shared" si="2"/>
        <v>0</v>
      </c>
      <c r="N44" s="12"/>
    </row>
    <row r="45" spans="1:14" ht="46.4" customHeight="1" x14ac:dyDescent="0.3">
      <c r="A45" s="141" t="s">
        <v>281</v>
      </c>
      <c r="B45" s="149" t="s">
        <v>282</v>
      </c>
      <c r="C45" s="128">
        <f t="shared" si="0"/>
        <v>0</v>
      </c>
      <c r="D45" s="10">
        <v>0</v>
      </c>
      <c r="E45" s="10">
        <v>0</v>
      </c>
      <c r="F45" s="11">
        <v>0</v>
      </c>
      <c r="G45" s="12">
        <v>0</v>
      </c>
      <c r="H45" s="128">
        <f t="shared" si="1"/>
        <v>0</v>
      </c>
      <c r="I45" s="10">
        <v>0</v>
      </c>
      <c r="J45" s="10">
        <v>0</v>
      </c>
      <c r="K45" s="11">
        <v>0</v>
      </c>
      <c r="L45" s="11"/>
      <c r="M45" s="129">
        <f t="shared" si="2"/>
        <v>0</v>
      </c>
      <c r="N45" s="12"/>
    </row>
    <row r="46" spans="1:14" ht="15.4" customHeight="1" x14ac:dyDescent="0.3">
      <c r="A46" s="141" t="s">
        <v>283</v>
      </c>
      <c r="B46" s="149" t="s">
        <v>284</v>
      </c>
      <c r="C46" s="128">
        <f t="shared" si="0"/>
        <v>0</v>
      </c>
      <c r="D46" s="10">
        <v>0</v>
      </c>
      <c r="E46" s="10">
        <v>0</v>
      </c>
      <c r="F46" s="11">
        <v>0</v>
      </c>
      <c r="G46" s="12">
        <v>0</v>
      </c>
      <c r="H46" s="128">
        <f t="shared" si="1"/>
        <v>0</v>
      </c>
      <c r="I46" s="10">
        <v>0</v>
      </c>
      <c r="J46" s="10">
        <v>0</v>
      </c>
      <c r="K46" s="11">
        <v>0</v>
      </c>
      <c r="L46" s="11">
        <v>0</v>
      </c>
      <c r="M46" s="129">
        <f t="shared" si="2"/>
        <v>0</v>
      </c>
      <c r="N46" s="12"/>
    </row>
    <row r="47" spans="1:14" ht="15.4" customHeight="1" x14ac:dyDescent="0.3">
      <c r="A47" s="126" t="s">
        <v>285</v>
      </c>
      <c r="B47" s="149" t="s">
        <v>286</v>
      </c>
      <c r="C47" s="128">
        <f t="shared" si="0"/>
        <v>13168708.27</v>
      </c>
      <c r="D47" s="10">
        <v>0</v>
      </c>
      <c r="E47" s="10">
        <v>0</v>
      </c>
      <c r="F47" s="11"/>
      <c r="G47" s="12">
        <v>13168708.27</v>
      </c>
      <c r="H47" s="128">
        <f t="shared" si="1"/>
        <v>13168708.27</v>
      </c>
      <c r="I47" s="10">
        <v>0</v>
      </c>
      <c r="J47" s="10">
        <v>0</v>
      </c>
      <c r="K47" s="11">
        <v>0</v>
      </c>
      <c r="L47" s="11">
        <v>13168708.27</v>
      </c>
      <c r="M47" s="129">
        <f t="shared" si="2"/>
        <v>0</v>
      </c>
      <c r="N47" s="12"/>
    </row>
    <row r="48" spans="1:14" ht="77.150000000000006" customHeight="1" x14ac:dyDescent="0.3">
      <c r="A48" s="126" t="s">
        <v>287</v>
      </c>
      <c r="B48" s="127" t="s">
        <v>288</v>
      </c>
      <c r="C48" s="128">
        <f t="shared" si="0"/>
        <v>0</v>
      </c>
      <c r="D48" s="10">
        <v>0</v>
      </c>
      <c r="E48" s="10">
        <v>0</v>
      </c>
      <c r="F48" s="11">
        <v>0</v>
      </c>
      <c r="G48" s="12">
        <v>0</v>
      </c>
      <c r="H48" s="128">
        <f t="shared" si="1"/>
        <v>0</v>
      </c>
      <c r="I48" s="10">
        <v>0</v>
      </c>
      <c r="J48" s="10">
        <v>0</v>
      </c>
      <c r="K48" s="11">
        <v>0</v>
      </c>
      <c r="L48" s="11">
        <v>0</v>
      </c>
      <c r="M48" s="129">
        <f t="shared" si="2"/>
        <v>0</v>
      </c>
      <c r="N48" s="12"/>
    </row>
    <row r="49" spans="1:14" ht="46.4" customHeight="1" x14ac:dyDescent="0.3">
      <c r="A49" s="126" t="s">
        <v>289</v>
      </c>
      <c r="B49" s="127" t="s">
        <v>290</v>
      </c>
      <c r="C49" s="128">
        <f t="shared" si="0"/>
        <v>0</v>
      </c>
      <c r="D49" s="10">
        <v>0</v>
      </c>
      <c r="E49" s="10">
        <v>0</v>
      </c>
      <c r="F49" s="11">
        <v>0</v>
      </c>
      <c r="G49" s="12">
        <v>0</v>
      </c>
      <c r="H49" s="128">
        <f t="shared" si="1"/>
        <v>0</v>
      </c>
      <c r="I49" s="10">
        <v>0</v>
      </c>
      <c r="J49" s="10">
        <v>0</v>
      </c>
      <c r="K49" s="11">
        <v>0</v>
      </c>
      <c r="L49" s="11">
        <v>0</v>
      </c>
      <c r="M49" s="129">
        <f t="shared" si="2"/>
        <v>0</v>
      </c>
      <c r="N49" s="12"/>
    </row>
    <row r="50" spans="1:14" ht="61.75" customHeight="1" x14ac:dyDescent="0.3">
      <c r="A50" s="126" t="s">
        <v>291</v>
      </c>
      <c r="B50" s="127" t="s">
        <v>292</v>
      </c>
      <c r="C50" s="128">
        <f t="shared" si="0"/>
        <v>0</v>
      </c>
      <c r="D50" s="10">
        <v>0</v>
      </c>
      <c r="E50" s="10">
        <v>0</v>
      </c>
      <c r="F50" s="11">
        <v>0</v>
      </c>
      <c r="G50" s="12">
        <v>0</v>
      </c>
      <c r="H50" s="128">
        <f t="shared" si="1"/>
        <v>0</v>
      </c>
      <c r="I50" s="10">
        <v>0</v>
      </c>
      <c r="J50" s="10">
        <v>0</v>
      </c>
      <c r="K50" s="11">
        <v>0</v>
      </c>
      <c r="L50" s="11">
        <v>0</v>
      </c>
      <c r="M50" s="129">
        <f t="shared" si="2"/>
        <v>0</v>
      </c>
      <c r="N50" s="12"/>
    </row>
    <row r="51" spans="1:14" ht="15.4" customHeight="1" x14ac:dyDescent="0.3">
      <c r="A51" s="126" t="s">
        <v>293</v>
      </c>
      <c r="B51" s="127" t="s">
        <v>294</v>
      </c>
      <c r="C51" s="128">
        <f t="shared" si="0"/>
        <v>0</v>
      </c>
      <c r="D51" s="10">
        <v>0</v>
      </c>
      <c r="E51" s="10">
        <v>0</v>
      </c>
      <c r="F51" s="11">
        <v>0</v>
      </c>
      <c r="G51" s="12">
        <v>0</v>
      </c>
      <c r="H51" s="128">
        <f t="shared" si="1"/>
        <v>0</v>
      </c>
      <c r="I51" s="10">
        <v>0</v>
      </c>
      <c r="J51" s="10">
        <v>0</v>
      </c>
      <c r="K51" s="11">
        <v>0</v>
      </c>
      <c r="L51" s="11">
        <v>0</v>
      </c>
      <c r="M51" s="129">
        <f t="shared" si="2"/>
        <v>0</v>
      </c>
      <c r="N51" s="12"/>
    </row>
    <row r="52" spans="1:14" s="125" customFormat="1" ht="30" customHeight="1" x14ac:dyDescent="0.3">
      <c r="A52" s="130" t="s">
        <v>295</v>
      </c>
      <c r="B52" s="131" t="s">
        <v>296</v>
      </c>
      <c r="C52" s="132">
        <f t="shared" si="0"/>
        <v>0</v>
      </c>
      <c r="D52" s="133">
        <f>SUM(D53:D56)</f>
        <v>0</v>
      </c>
      <c r="E52" s="133">
        <f>SUM(E53:E56)</f>
        <v>0</v>
      </c>
      <c r="F52" s="133">
        <f>SUM(F53:F56)</f>
        <v>0</v>
      </c>
      <c r="G52" s="134">
        <f>SUM(G53:G56)</f>
        <v>0</v>
      </c>
      <c r="H52" s="132">
        <f t="shared" si="1"/>
        <v>0</v>
      </c>
      <c r="I52" s="133">
        <f>SUM(I53:I56)</f>
        <v>0</v>
      </c>
      <c r="J52" s="133">
        <f>SUM(J53:J56)</f>
        <v>0</v>
      </c>
      <c r="K52" s="133">
        <f>SUM(K53:K56)</f>
        <v>0</v>
      </c>
      <c r="L52" s="135">
        <f>SUM(L53:L56)</f>
        <v>0</v>
      </c>
      <c r="M52" s="136">
        <f t="shared" si="2"/>
        <v>0</v>
      </c>
      <c r="N52" s="160"/>
    </row>
    <row r="53" spans="1:14" ht="31" customHeight="1" x14ac:dyDescent="0.3">
      <c r="A53" s="126" t="s">
        <v>297</v>
      </c>
      <c r="B53" s="127" t="s">
        <v>298</v>
      </c>
      <c r="C53" s="128">
        <f>D53+E53+F53+G53</f>
        <v>0</v>
      </c>
      <c r="D53" s="10">
        <v>0</v>
      </c>
      <c r="E53" s="10">
        <v>0</v>
      </c>
      <c r="F53" s="11">
        <v>0</v>
      </c>
      <c r="G53" s="12">
        <v>0</v>
      </c>
      <c r="H53" s="128">
        <f t="shared" si="1"/>
        <v>0</v>
      </c>
      <c r="I53" s="10">
        <v>0</v>
      </c>
      <c r="J53" s="10">
        <v>0</v>
      </c>
      <c r="K53" s="11">
        <v>0</v>
      </c>
      <c r="L53" s="11">
        <v>0</v>
      </c>
      <c r="M53" s="129">
        <f t="shared" si="2"/>
        <v>0</v>
      </c>
      <c r="N53" s="12"/>
    </row>
    <row r="54" spans="1:14" ht="15.4" customHeight="1" x14ac:dyDescent="0.3">
      <c r="A54" s="126" t="s">
        <v>299</v>
      </c>
      <c r="B54" s="127" t="s">
        <v>300</v>
      </c>
      <c r="C54" s="128">
        <f>D54+E54+F54+G54</f>
        <v>0</v>
      </c>
      <c r="D54" s="10">
        <v>0</v>
      </c>
      <c r="E54" s="10">
        <v>0</v>
      </c>
      <c r="F54" s="11">
        <v>0</v>
      </c>
      <c r="G54" s="12">
        <v>0</v>
      </c>
      <c r="H54" s="128">
        <f t="shared" si="1"/>
        <v>0</v>
      </c>
      <c r="I54" s="10">
        <v>0</v>
      </c>
      <c r="J54" s="10">
        <v>0</v>
      </c>
      <c r="K54" s="11">
        <v>0</v>
      </c>
      <c r="L54" s="11">
        <v>0</v>
      </c>
      <c r="M54" s="129">
        <f t="shared" si="2"/>
        <v>0</v>
      </c>
      <c r="N54" s="12"/>
    </row>
    <row r="55" spans="1:14" ht="31" customHeight="1" x14ac:dyDescent="0.3">
      <c r="A55" s="126" t="s">
        <v>301</v>
      </c>
      <c r="B55" s="127" t="s">
        <v>302</v>
      </c>
      <c r="C55" s="128">
        <f t="shared" si="0"/>
        <v>0</v>
      </c>
      <c r="D55" s="10">
        <v>0</v>
      </c>
      <c r="E55" s="10">
        <v>0</v>
      </c>
      <c r="F55" s="11">
        <v>0</v>
      </c>
      <c r="G55" s="12">
        <v>0</v>
      </c>
      <c r="H55" s="128">
        <f t="shared" si="1"/>
        <v>0</v>
      </c>
      <c r="I55" s="10">
        <v>0</v>
      </c>
      <c r="J55" s="10">
        <v>0</v>
      </c>
      <c r="K55" s="11">
        <v>0</v>
      </c>
      <c r="L55" s="11">
        <v>0</v>
      </c>
      <c r="M55" s="129">
        <f t="shared" si="2"/>
        <v>0</v>
      </c>
      <c r="N55" s="12"/>
    </row>
    <row r="56" spans="1:14" ht="46.4" customHeight="1" x14ac:dyDescent="0.3">
      <c r="A56" s="126" t="s">
        <v>303</v>
      </c>
      <c r="B56" s="127" t="s">
        <v>304</v>
      </c>
      <c r="C56" s="128">
        <f t="shared" si="0"/>
        <v>0</v>
      </c>
      <c r="D56" s="10">
        <v>0</v>
      </c>
      <c r="E56" s="10">
        <v>0</v>
      </c>
      <c r="F56" s="11">
        <v>0</v>
      </c>
      <c r="G56" s="12">
        <v>0</v>
      </c>
      <c r="H56" s="128">
        <f t="shared" si="1"/>
        <v>0</v>
      </c>
      <c r="I56" s="10">
        <v>0</v>
      </c>
      <c r="J56" s="10">
        <v>0</v>
      </c>
      <c r="K56" s="11">
        <v>0</v>
      </c>
      <c r="L56" s="11">
        <v>0</v>
      </c>
      <c r="M56" s="129">
        <f t="shared" si="2"/>
        <v>0</v>
      </c>
      <c r="N56" s="12"/>
    </row>
    <row r="57" spans="1:14" s="125" customFormat="1" ht="30" customHeight="1" x14ac:dyDescent="0.3">
      <c r="A57" s="130" t="s">
        <v>305</v>
      </c>
      <c r="B57" s="152" t="s">
        <v>306</v>
      </c>
      <c r="C57" s="132">
        <f t="shared" si="0"/>
        <v>0</v>
      </c>
      <c r="D57" s="153">
        <f>D12+D15-D22-D52</f>
        <v>0</v>
      </c>
      <c r="E57" s="153">
        <f>E12+E15-E22-E52</f>
        <v>0</v>
      </c>
      <c r="F57" s="153">
        <f>F12+F15-F22-F52</f>
        <v>0</v>
      </c>
      <c r="G57" s="154">
        <f>G12+G15-G22-G52</f>
        <v>0</v>
      </c>
      <c r="H57" s="132">
        <f t="shared" si="1"/>
        <v>86671054.080000043</v>
      </c>
      <c r="I57" s="153">
        <f>I12+I15-I22-I52</f>
        <v>0</v>
      </c>
      <c r="J57" s="153">
        <f>J12+J15-J22-J52</f>
        <v>0</v>
      </c>
      <c r="K57" s="153">
        <f>K12+K15-K22-K52</f>
        <v>0</v>
      </c>
      <c r="L57" s="155">
        <f>L12+L15-L22-L52</f>
        <v>86671054.080000043</v>
      </c>
      <c r="M57" s="124">
        <f t="shared" si="2"/>
        <v>86671054.080000043</v>
      </c>
      <c r="N57" s="159"/>
    </row>
    <row r="58" spans="1:14" ht="31" customHeight="1" x14ac:dyDescent="0.3">
      <c r="A58" s="126" t="s">
        <v>307</v>
      </c>
      <c r="B58" s="156" t="s">
        <v>308</v>
      </c>
      <c r="C58" s="128">
        <f t="shared" si="0"/>
        <v>0</v>
      </c>
      <c r="D58" s="10">
        <v>0</v>
      </c>
      <c r="E58" s="10">
        <v>0</v>
      </c>
      <c r="F58" s="11">
        <v>0</v>
      </c>
      <c r="G58" s="12">
        <v>0</v>
      </c>
      <c r="H58" s="128">
        <f t="shared" si="1"/>
        <v>86671054.079999998</v>
      </c>
      <c r="I58" s="10">
        <v>0</v>
      </c>
      <c r="J58" s="10">
        <v>0</v>
      </c>
      <c r="K58" s="11">
        <v>0</v>
      </c>
      <c r="L58" s="11">
        <v>86671054.079999998</v>
      </c>
      <c r="M58" s="129">
        <f t="shared" si="2"/>
        <v>86671054.079999998</v>
      </c>
      <c r="N58" s="12"/>
    </row>
    <row r="59" spans="1:14" ht="16" customHeight="1" thickBot="1" x14ac:dyDescent="0.35">
      <c r="A59" s="126" t="s">
        <v>309</v>
      </c>
      <c r="B59" s="156" t="s">
        <v>310</v>
      </c>
      <c r="C59" s="157">
        <f t="shared" si="0"/>
        <v>0</v>
      </c>
      <c r="D59" s="10">
        <v>0</v>
      </c>
      <c r="E59" s="10">
        <v>0</v>
      </c>
      <c r="F59" s="11">
        <v>0</v>
      </c>
      <c r="G59" s="12">
        <v>0</v>
      </c>
      <c r="H59" s="157">
        <f t="shared" si="1"/>
        <v>0</v>
      </c>
      <c r="I59" s="10">
        <v>0</v>
      </c>
      <c r="J59" s="10">
        <v>0</v>
      </c>
      <c r="K59" s="11">
        <v>0</v>
      </c>
      <c r="L59" s="11"/>
      <c r="M59" s="158">
        <f t="shared" si="2"/>
        <v>0</v>
      </c>
      <c r="N59" s="89"/>
    </row>
    <row r="60" spans="1:14" x14ac:dyDescent="0.3">
      <c r="D60" s="71" t="str">
        <f>IF(D59+D58=D57," ","ОШИБКА: СТР.0500 &lt;&gt; СТР.0510+СТР.0520")</f>
        <v xml:space="preserve"> </v>
      </c>
      <c r="E60" s="71" t="str">
        <f>IF(E59+E58=E57," ","ОШИБКА: СТР.0500 &lt;&gt; СТР.0510+СТР.0520")</f>
        <v xml:space="preserve"> </v>
      </c>
      <c r="G60" s="71" t="str">
        <f>IF(G59+G58=G57," ","ОШИБКА: СТР.0500 &lt;&gt; СТР.0510+СТР.0520")</f>
        <v xml:space="preserve"> </v>
      </c>
      <c r="I60" s="71" t="str">
        <f>IF(I59+I58=I57," ","ОШИБКА: СТР.0500 &lt;&gt; СТР.0510+СТР.0520")</f>
        <v xml:space="preserve"> </v>
      </c>
      <c r="J60" s="71" t="str">
        <f>IF(J59+J58=J57," ","ОШИБКА: СТР.0500 &lt;&gt; СТР.0510+СТР.0520")</f>
        <v xml:space="preserve"> </v>
      </c>
      <c r="L60" s="71" t="str">
        <f>IF(L59+L58=L57," ","ОШИБКА: СТР.0500 &lt;&gt; СТР.0510+СТР.0520")</f>
        <v xml:space="preserve"> </v>
      </c>
    </row>
  </sheetData>
  <sheetProtection algorithmName="SHA-512" hashValue="C6RiIsPH+ezlmdnBcRA6W+2n3my7juup9rTBRp6G5X8prncTZmggOMSxKk37zrhDEPYTWSdddiH0j5lMRmz+JA==" saltValue="BcplFmpoyN0RIACiq3gxFg==" spinCount="100000" sheet="1" objects="1" scenarios="1" formatColumns="0" formatRows="0"/>
  <mergeCells count="15">
    <mergeCell ref="B1:F1"/>
    <mergeCell ref="B7:B10"/>
    <mergeCell ref="C8:C10"/>
    <mergeCell ref="D9:E9"/>
    <mergeCell ref="I9:J9"/>
    <mergeCell ref="F9:G9"/>
    <mergeCell ref="B4:F4"/>
    <mergeCell ref="C7:G7"/>
    <mergeCell ref="H8:H10"/>
    <mergeCell ref="M7:N9"/>
    <mergeCell ref="H7:L7"/>
    <mergeCell ref="I8:L8"/>
    <mergeCell ref="A7:A10"/>
    <mergeCell ref="D8:G8"/>
    <mergeCell ref="K9:L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8" zoomScale="70" zoomScaleNormal="70" workbookViewId="0">
      <selection activeCell="F47" sqref="F47"/>
    </sheetView>
  </sheetViews>
  <sheetFormatPr defaultColWidth="10.81640625" defaultRowHeight="14" x14ac:dyDescent="0.3"/>
  <cols>
    <col min="1" max="1" width="61.7265625" style="71" customWidth="1"/>
    <col min="2" max="2" width="20.26953125" style="71" customWidth="1"/>
    <col min="3" max="3" width="44.54296875" style="71" customWidth="1"/>
    <col min="4" max="4" width="42.1796875" style="71" customWidth="1"/>
    <col min="5" max="5" width="26.453125" style="71" customWidth="1"/>
    <col min="6" max="6" width="31.7265625" style="71" customWidth="1"/>
    <col min="7" max="7" width="10.81640625" style="71" customWidth="1"/>
    <col min="8" max="16384" width="10.81640625" style="71"/>
  </cols>
  <sheetData>
    <row r="1" spans="1:6" ht="42" customHeight="1" x14ac:dyDescent="0.3">
      <c r="A1" s="313" t="s">
        <v>311</v>
      </c>
      <c r="B1" s="283"/>
      <c r="C1" s="283"/>
      <c r="D1" s="283"/>
      <c r="E1" s="163"/>
      <c r="F1" s="163"/>
    </row>
    <row r="2" spans="1:6" ht="15.4" customHeight="1" x14ac:dyDescent="0.3">
      <c r="A2" s="92"/>
      <c r="B2" s="92"/>
      <c r="C2" s="92"/>
      <c r="E2" s="93" t="s">
        <v>195</v>
      </c>
    </row>
    <row r="3" spans="1:6" ht="15.4" customHeight="1" x14ac:dyDescent="0.3">
      <c r="A3" s="92"/>
      <c r="B3" s="92"/>
      <c r="C3" s="92"/>
      <c r="D3" s="95" t="s">
        <v>45</v>
      </c>
      <c r="E3" s="88">
        <v>45657</v>
      </c>
    </row>
    <row r="4" spans="1:6" ht="68.5" customHeight="1" x14ac:dyDescent="0.3">
      <c r="A4" s="164" t="s">
        <v>196</v>
      </c>
      <c r="B4" s="320" t="s">
        <v>312</v>
      </c>
      <c r="C4" s="283"/>
      <c r="D4" s="98" t="s">
        <v>199</v>
      </c>
      <c r="E4" s="97" t="s">
        <v>313</v>
      </c>
    </row>
    <row r="5" spans="1:6" ht="31.4" customHeight="1" thickBot="1" x14ac:dyDescent="0.35">
      <c r="A5" s="92" t="s">
        <v>200</v>
      </c>
      <c r="B5" s="92"/>
      <c r="C5" s="92"/>
      <c r="D5" s="74" t="s">
        <v>201</v>
      </c>
      <c r="E5" s="101">
        <v>383</v>
      </c>
    </row>
    <row r="6" spans="1:6" ht="37.75" customHeight="1" thickBot="1" x14ac:dyDescent="0.4">
      <c r="A6" s="297" t="s">
        <v>46</v>
      </c>
      <c r="B6" s="318" t="s">
        <v>202</v>
      </c>
      <c r="C6" s="315" t="s">
        <v>314</v>
      </c>
      <c r="D6" s="317" t="s">
        <v>315</v>
      </c>
      <c r="E6" s="314" t="s">
        <v>205</v>
      </c>
      <c r="F6" s="254"/>
    </row>
    <row r="7" spans="1:6" ht="37.75" customHeight="1" thickBot="1" x14ac:dyDescent="0.35">
      <c r="A7" s="299"/>
      <c r="B7" s="319"/>
      <c r="C7" s="316"/>
      <c r="D7" s="316"/>
      <c r="E7" s="110" t="s">
        <v>316</v>
      </c>
      <c r="F7" s="111" t="s">
        <v>214</v>
      </c>
    </row>
    <row r="8" spans="1:6" ht="16" customHeight="1" thickBot="1" x14ac:dyDescent="0.35">
      <c r="A8" s="112">
        <v>1</v>
      </c>
      <c r="B8" s="113">
        <v>2</v>
      </c>
      <c r="C8" s="165">
        <v>3</v>
      </c>
      <c r="D8" s="165">
        <v>4</v>
      </c>
      <c r="E8" s="165">
        <v>5</v>
      </c>
      <c r="F8" s="165">
        <v>6</v>
      </c>
    </row>
    <row r="9" spans="1:6" s="125" customFormat="1" ht="30" customHeight="1" x14ac:dyDescent="0.3">
      <c r="A9" s="118" t="s">
        <v>215</v>
      </c>
      <c r="B9" s="119" t="s">
        <v>216</v>
      </c>
      <c r="C9" s="121">
        <f>SUM(C10:C11)</f>
        <v>0</v>
      </c>
      <c r="D9" s="121">
        <f>SUM(D10:D11)</f>
        <v>0</v>
      </c>
      <c r="E9" s="166">
        <f t="shared" ref="E9:E56" si="0">D9-C9</f>
        <v>0</v>
      </c>
      <c r="F9" s="172"/>
    </row>
    <row r="10" spans="1:6" ht="31" customHeight="1" x14ac:dyDescent="0.3">
      <c r="A10" s="126" t="s">
        <v>217</v>
      </c>
      <c r="B10" s="127" t="s">
        <v>218</v>
      </c>
      <c r="C10" s="10"/>
      <c r="D10" s="10"/>
      <c r="E10" s="150">
        <f t="shared" si="0"/>
        <v>0</v>
      </c>
      <c r="F10" s="10"/>
    </row>
    <row r="11" spans="1:6" ht="15.4" customHeight="1" x14ac:dyDescent="0.3">
      <c r="A11" s="126" t="s">
        <v>219</v>
      </c>
      <c r="B11" s="127" t="s">
        <v>220</v>
      </c>
      <c r="C11" s="10"/>
      <c r="D11" s="10"/>
      <c r="E11" s="150">
        <f t="shared" si="0"/>
        <v>0</v>
      </c>
      <c r="F11" s="10"/>
    </row>
    <row r="12" spans="1:6" s="125" customFormat="1" ht="30" customHeight="1" x14ac:dyDescent="0.3">
      <c r="A12" s="130" t="s">
        <v>221</v>
      </c>
      <c r="B12" s="131" t="s">
        <v>222</v>
      </c>
      <c r="C12" s="133">
        <f>C13+C14+C17+C18</f>
        <v>126906500</v>
      </c>
      <c r="D12" s="133">
        <f>D13+D14+D17+D18</f>
        <v>126906500</v>
      </c>
      <c r="E12" s="133">
        <f t="shared" si="0"/>
        <v>0</v>
      </c>
      <c r="F12" s="173"/>
    </row>
    <row r="13" spans="1:6" ht="31" customHeight="1" x14ac:dyDescent="0.3">
      <c r="A13" s="126" t="s">
        <v>223</v>
      </c>
      <c r="B13" s="127" t="s">
        <v>224</v>
      </c>
      <c r="C13" s="10">
        <v>126906500</v>
      </c>
      <c r="D13" s="10">
        <v>126906500</v>
      </c>
      <c r="E13" s="150">
        <f t="shared" si="0"/>
        <v>0</v>
      </c>
      <c r="F13" s="10"/>
    </row>
    <row r="14" spans="1:6" ht="61.75" customHeight="1" x14ac:dyDescent="0.3">
      <c r="A14" s="126" t="s">
        <v>225</v>
      </c>
      <c r="B14" s="127" t="s">
        <v>226</v>
      </c>
      <c r="C14" s="137">
        <f>C15+C16</f>
        <v>0</v>
      </c>
      <c r="D14" s="137">
        <f>D15+D16</f>
        <v>0</v>
      </c>
      <c r="E14" s="167">
        <f t="shared" si="0"/>
        <v>0</v>
      </c>
      <c r="F14" s="174"/>
    </row>
    <row r="15" spans="1:6" ht="46.4" customHeight="1" x14ac:dyDescent="0.3">
      <c r="A15" s="141" t="s">
        <v>227</v>
      </c>
      <c r="B15" s="127" t="s">
        <v>228</v>
      </c>
      <c r="C15" s="10">
        <v>0</v>
      </c>
      <c r="D15" s="10">
        <v>0</v>
      </c>
      <c r="E15" s="150">
        <f t="shared" si="0"/>
        <v>0</v>
      </c>
      <c r="F15" s="10"/>
    </row>
    <row r="16" spans="1:6" ht="31" customHeight="1" x14ac:dyDescent="0.3">
      <c r="A16" s="141" t="s">
        <v>229</v>
      </c>
      <c r="B16" s="127" t="s">
        <v>230</v>
      </c>
      <c r="C16" s="10">
        <v>0</v>
      </c>
      <c r="D16" s="10">
        <v>0</v>
      </c>
      <c r="E16" s="150">
        <f t="shared" si="0"/>
        <v>0</v>
      </c>
      <c r="F16" s="10"/>
    </row>
    <row r="17" spans="1:6" ht="15.4" customHeight="1" x14ac:dyDescent="0.3">
      <c r="A17" s="126" t="s">
        <v>231</v>
      </c>
      <c r="B17" s="127" t="s">
        <v>232</v>
      </c>
      <c r="C17" s="10">
        <v>0</v>
      </c>
      <c r="D17" s="10">
        <v>0</v>
      </c>
      <c r="E17" s="150">
        <f t="shared" si="0"/>
        <v>0</v>
      </c>
      <c r="F17" s="10"/>
    </row>
    <row r="18" spans="1:6" ht="46.4" customHeight="1" x14ac:dyDescent="0.3">
      <c r="A18" s="126" t="s">
        <v>233</v>
      </c>
      <c r="B18" s="127" t="s">
        <v>234</v>
      </c>
      <c r="C18" s="10">
        <v>0</v>
      </c>
      <c r="D18" s="10">
        <v>0</v>
      </c>
      <c r="E18" s="150">
        <f t="shared" si="0"/>
        <v>0</v>
      </c>
      <c r="F18" s="10"/>
    </row>
    <row r="19" spans="1:6" s="125" customFormat="1" ht="45" customHeight="1" x14ac:dyDescent="0.3">
      <c r="A19" s="130" t="s">
        <v>235</v>
      </c>
      <c r="B19" s="131" t="s">
        <v>236</v>
      </c>
      <c r="C19" s="133">
        <f>SUM(C20,C26,C27:C28,C34,C45,C46,C47,C48)</f>
        <v>126906500</v>
      </c>
      <c r="D19" s="133">
        <f>SUM(D20,D26,D27:D28,D34,D45,D46,D47,D48)</f>
        <v>84577242.270000011</v>
      </c>
      <c r="E19" s="133">
        <f t="shared" si="0"/>
        <v>-42329257.729999989</v>
      </c>
      <c r="F19" s="173"/>
    </row>
    <row r="20" spans="1:6" ht="61.75" customHeight="1" x14ac:dyDescent="0.3">
      <c r="A20" s="126" t="s">
        <v>237</v>
      </c>
      <c r="B20" s="127" t="s">
        <v>238</v>
      </c>
      <c r="C20" s="142">
        <f>SUM(C21:C25)</f>
        <v>39600000</v>
      </c>
      <c r="D20" s="142">
        <f>SUM(D21:D25)</f>
        <v>39534930.030000001</v>
      </c>
      <c r="E20" s="168">
        <f t="shared" si="0"/>
        <v>-65069.969999998808</v>
      </c>
      <c r="F20" s="175" t="s">
        <v>438</v>
      </c>
    </row>
    <row r="21" spans="1:6" ht="31" customHeight="1" x14ac:dyDescent="0.3">
      <c r="A21" s="145" t="s">
        <v>239</v>
      </c>
      <c r="B21" s="146" t="s">
        <v>240</v>
      </c>
      <c r="C21" s="10">
        <v>0</v>
      </c>
      <c r="D21" s="10">
        <v>0</v>
      </c>
      <c r="E21" s="150">
        <f t="shared" si="0"/>
        <v>0</v>
      </c>
      <c r="F21" s="10"/>
    </row>
    <row r="22" spans="1:6" ht="31" customHeight="1" x14ac:dyDescent="0.3">
      <c r="A22" s="145" t="s">
        <v>241</v>
      </c>
      <c r="B22" s="146" t="s">
        <v>242</v>
      </c>
      <c r="C22" s="10">
        <v>1635000.19</v>
      </c>
      <c r="D22" s="10">
        <v>1635000.19</v>
      </c>
      <c r="E22" s="150">
        <f t="shared" si="0"/>
        <v>0</v>
      </c>
      <c r="F22" s="10"/>
    </row>
    <row r="23" spans="1:6" ht="15.4" customHeight="1" x14ac:dyDescent="0.3">
      <c r="A23" s="145" t="s">
        <v>243</v>
      </c>
      <c r="B23" s="146" t="s">
        <v>244</v>
      </c>
      <c r="C23" s="10">
        <f>19660776.92+65069.97</f>
        <v>19725846.890000001</v>
      </c>
      <c r="D23" s="10">
        <v>19660776.920000002</v>
      </c>
      <c r="E23" s="150">
        <f t="shared" si="0"/>
        <v>-65069.969999998808</v>
      </c>
      <c r="F23" s="10" t="s">
        <v>438</v>
      </c>
    </row>
    <row r="24" spans="1:6" ht="15.4" customHeight="1" x14ac:dyDescent="0.3">
      <c r="A24" s="145" t="s">
        <v>245</v>
      </c>
      <c r="B24" s="146" t="s">
        <v>246</v>
      </c>
      <c r="C24" s="10">
        <v>439325.18</v>
      </c>
      <c r="D24" s="10">
        <v>439325.18</v>
      </c>
      <c r="E24" s="150">
        <f t="shared" si="0"/>
        <v>0</v>
      </c>
      <c r="F24" s="10"/>
    </row>
    <row r="25" spans="1:6" ht="15.4" customHeight="1" x14ac:dyDescent="0.3">
      <c r="A25" s="145" t="s">
        <v>247</v>
      </c>
      <c r="B25" s="146" t="s">
        <v>248</v>
      </c>
      <c r="C25" s="10">
        <v>17799827.739999998</v>
      </c>
      <c r="D25" s="10">
        <v>17799827.739999998</v>
      </c>
      <c r="E25" s="150">
        <f t="shared" si="0"/>
        <v>0</v>
      </c>
      <c r="F25" s="10"/>
    </row>
    <row r="26" spans="1:6" ht="15.4" customHeight="1" x14ac:dyDescent="0.3">
      <c r="A26" s="126" t="s">
        <v>249</v>
      </c>
      <c r="B26" s="127" t="s">
        <v>250</v>
      </c>
      <c r="C26" s="10">
        <v>11926300</v>
      </c>
      <c r="D26" s="10">
        <v>11360842.939999999</v>
      </c>
      <c r="E26" s="150">
        <f t="shared" si="0"/>
        <v>-565457.06000000052</v>
      </c>
      <c r="F26" s="10" t="s">
        <v>438</v>
      </c>
    </row>
    <row r="27" spans="1:6" ht="31" customHeight="1" x14ac:dyDescent="0.3">
      <c r="A27" s="126" t="s">
        <v>251</v>
      </c>
      <c r="B27" s="127" t="s">
        <v>252</v>
      </c>
      <c r="C27" s="10">
        <v>261047</v>
      </c>
      <c r="D27" s="10">
        <v>261046.6</v>
      </c>
      <c r="E27" s="150">
        <f t="shared" si="0"/>
        <v>-0.39999999999417923</v>
      </c>
      <c r="F27" s="10" t="s">
        <v>438</v>
      </c>
    </row>
    <row r="28" spans="1:6" ht="31" customHeight="1" x14ac:dyDescent="0.3">
      <c r="A28" s="126" t="s">
        <v>253</v>
      </c>
      <c r="B28" s="127" t="s">
        <v>254</v>
      </c>
      <c r="C28" s="142">
        <f>SUM(C29:C33)</f>
        <v>27119153</v>
      </c>
      <c r="D28" s="142">
        <f>SUM(D29:D33)</f>
        <v>14480472.279999999</v>
      </c>
      <c r="E28" s="168">
        <f t="shared" si="0"/>
        <v>-12638680.720000001</v>
      </c>
      <c r="F28" s="175" t="s">
        <v>438</v>
      </c>
    </row>
    <row r="29" spans="1:6" ht="46.4" customHeight="1" x14ac:dyDescent="0.3">
      <c r="A29" s="147" t="s">
        <v>255</v>
      </c>
      <c r="B29" s="146" t="s">
        <v>256</v>
      </c>
      <c r="C29" s="10"/>
      <c r="D29" s="10">
        <v>0</v>
      </c>
      <c r="E29" s="150">
        <f t="shared" si="0"/>
        <v>0</v>
      </c>
      <c r="F29" s="10"/>
    </row>
    <row r="30" spans="1:6" ht="15.4" customHeight="1" x14ac:dyDescent="0.3">
      <c r="A30" s="147" t="s">
        <v>257</v>
      </c>
      <c r="B30" s="146" t="s">
        <v>258</v>
      </c>
      <c r="C30" s="10"/>
      <c r="D30" s="10">
        <v>0</v>
      </c>
      <c r="E30" s="150">
        <f t="shared" si="0"/>
        <v>0</v>
      </c>
      <c r="F30" s="10"/>
    </row>
    <row r="31" spans="1:6" ht="15.4" customHeight="1" x14ac:dyDescent="0.3">
      <c r="A31" s="147" t="s">
        <v>259</v>
      </c>
      <c r="B31" s="146" t="s">
        <v>260</v>
      </c>
      <c r="C31" s="10"/>
      <c r="D31" s="10">
        <v>0</v>
      </c>
      <c r="E31" s="150">
        <f t="shared" si="0"/>
        <v>0</v>
      </c>
      <c r="F31" s="10"/>
    </row>
    <row r="32" spans="1:6" ht="31" customHeight="1" x14ac:dyDescent="0.3">
      <c r="A32" s="147" t="s">
        <v>261</v>
      </c>
      <c r="B32" s="146" t="s">
        <v>262</v>
      </c>
      <c r="C32" s="10"/>
      <c r="D32" s="10">
        <v>0</v>
      </c>
      <c r="E32" s="150">
        <f t="shared" si="0"/>
        <v>0</v>
      </c>
      <c r="F32" s="10"/>
    </row>
    <row r="33" spans="1:8" ht="15.4" customHeight="1" x14ac:dyDescent="0.3">
      <c r="A33" s="147" t="s">
        <v>263</v>
      </c>
      <c r="B33" s="146" t="s">
        <v>264</v>
      </c>
      <c r="C33" s="10">
        <v>27119153</v>
      </c>
      <c r="D33" s="10">
        <v>14480472.279999999</v>
      </c>
      <c r="E33" s="150">
        <f t="shared" si="0"/>
        <v>-12638680.720000001</v>
      </c>
      <c r="F33" s="10" t="s">
        <v>438</v>
      </c>
    </row>
    <row r="34" spans="1:8" s="169" customFormat="1" ht="31" customHeight="1" x14ac:dyDescent="0.3">
      <c r="A34" s="126" t="s">
        <v>265</v>
      </c>
      <c r="B34" s="127" t="s">
        <v>266</v>
      </c>
      <c r="C34" s="142">
        <f>C35+C41+C44</f>
        <v>48000000</v>
      </c>
      <c r="D34" s="142">
        <f>D35+D41+D44</f>
        <v>18939950.420000002</v>
      </c>
      <c r="E34" s="168">
        <f t="shared" si="0"/>
        <v>-29060049.579999998</v>
      </c>
      <c r="F34" s="175" t="s">
        <v>438</v>
      </c>
      <c r="G34" s="71"/>
      <c r="H34" s="71"/>
    </row>
    <row r="35" spans="1:8" s="169" customFormat="1" ht="46.4" customHeight="1" x14ac:dyDescent="0.3">
      <c r="A35" s="126" t="s">
        <v>267</v>
      </c>
      <c r="B35" s="149" t="s">
        <v>268</v>
      </c>
      <c r="C35" s="150">
        <f>SUM(C36:C40)</f>
        <v>47192878.399999999</v>
      </c>
      <c r="D35" s="150">
        <f>SUM(D36:D40)</f>
        <v>18132828.82</v>
      </c>
      <c r="E35" s="150">
        <f t="shared" si="0"/>
        <v>-29060049.579999998</v>
      </c>
      <c r="F35" s="10" t="s">
        <v>438</v>
      </c>
      <c r="G35" s="71"/>
      <c r="H35" s="71"/>
    </row>
    <row r="36" spans="1:8" s="169" customFormat="1" ht="31" customHeight="1" x14ac:dyDescent="0.3">
      <c r="A36" s="141" t="s">
        <v>269</v>
      </c>
      <c r="B36" s="149" t="s">
        <v>270</v>
      </c>
      <c r="C36" s="10">
        <v>0</v>
      </c>
      <c r="D36" s="10">
        <v>0</v>
      </c>
      <c r="E36" s="150">
        <f t="shared" si="0"/>
        <v>0</v>
      </c>
      <c r="F36" s="10"/>
      <c r="G36" s="71"/>
      <c r="H36" s="71"/>
    </row>
    <row r="37" spans="1:8" s="169" customFormat="1" ht="15.4" customHeight="1" x14ac:dyDescent="0.3">
      <c r="A37" s="141" t="s">
        <v>271</v>
      </c>
      <c r="B37" s="149" t="s">
        <v>272</v>
      </c>
      <c r="C37" s="10">
        <v>10863068.82</v>
      </c>
      <c r="D37" s="10">
        <v>10863068.82</v>
      </c>
      <c r="E37" s="150">
        <f t="shared" si="0"/>
        <v>0</v>
      </c>
      <c r="F37" s="10"/>
      <c r="G37" s="71"/>
      <c r="H37" s="71"/>
    </row>
    <row r="38" spans="1:8" s="169" customFormat="1" ht="15.4" customHeight="1" x14ac:dyDescent="0.3">
      <c r="A38" s="141" t="s">
        <v>273</v>
      </c>
      <c r="B38" s="149" t="s">
        <v>274</v>
      </c>
      <c r="C38" s="10"/>
      <c r="D38" s="10">
        <v>0</v>
      </c>
      <c r="E38" s="150">
        <f t="shared" si="0"/>
        <v>0</v>
      </c>
      <c r="F38" s="10"/>
      <c r="G38" s="71"/>
      <c r="H38" s="71"/>
    </row>
    <row r="39" spans="1:8" s="169" customFormat="1" ht="15.4" customHeight="1" x14ac:dyDescent="0.3">
      <c r="A39" s="141" t="s">
        <v>275</v>
      </c>
      <c r="B39" s="149" t="s">
        <v>276</v>
      </c>
      <c r="C39" s="10"/>
      <c r="D39" s="10">
        <v>0</v>
      </c>
      <c r="E39" s="150">
        <f t="shared" si="0"/>
        <v>0</v>
      </c>
      <c r="F39" s="10"/>
      <c r="G39" s="71"/>
      <c r="H39" s="71"/>
    </row>
    <row r="40" spans="1:8" s="169" customFormat="1" ht="15.4" customHeight="1" x14ac:dyDescent="0.3">
      <c r="A40" s="141" t="s">
        <v>277</v>
      </c>
      <c r="B40" s="149" t="s">
        <v>278</v>
      </c>
      <c r="C40" s="10">
        <v>36329809.579999998</v>
      </c>
      <c r="D40" s="10">
        <v>7269760</v>
      </c>
      <c r="E40" s="150">
        <f t="shared" si="0"/>
        <v>-29060049.579999998</v>
      </c>
      <c r="F40" s="10" t="s">
        <v>438</v>
      </c>
      <c r="G40" s="71"/>
      <c r="H40" s="71"/>
    </row>
    <row r="41" spans="1:8" s="169" customFormat="1" ht="31" customHeight="1" x14ac:dyDescent="0.3">
      <c r="A41" s="126" t="s">
        <v>279</v>
      </c>
      <c r="B41" s="149" t="s">
        <v>280</v>
      </c>
      <c r="C41" s="150">
        <f>SUM(C42:C43)</f>
        <v>0</v>
      </c>
      <c r="D41" s="150">
        <f>SUM(D42:D43)</f>
        <v>0</v>
      </c>
      <c r="E41" s="150">
        <f t="shared" si="0"/>
        <v>0</v>
      </c>
      <c r="F41" s="10"/>
      <c r="G41" s="71"/>
      <c r="H41" s="71"/>
    </row>
    <row r="42" spans="1:8" s="169" customFormat="1" ht="31" customHeight="1" x14ac:dyDescent="0.3">
      <c r="A42" s="141" t="s">
        <v>281</v>
      </c>
      <c r="B42" s="149" t="s">
        <v>282</v>
      </c>
      <c r="C42" s="10">
        <v>0</v>
      </c>
      <c r="D42" s="10">
        <v>0</v>
      </c>
      <c r="E42" s="150">
        <f t="shared" si="0"/>
        <v>0</v>
      </c>
      <c r="F42" s="10"/>
      <c r="G42" s="71"/>
      <c r="H42" s="71"/>
    </row>
    <row r="43" spans="1:8" s="169" customFormat="1" ht="15.4" customHeight="1" x14ac:dyDescent="0.3">
      <c r="A43" s="141" t="s">
        <v>283</v>
      </c>
      <c r="B43" s="149" t="s">
        <v>284</v>
      </c>
      <c r="C43" s="10">
        <v>0</v>
      </c>
      <c r="D43" s="10">
        <v>0</v>
      </c>
      <c r="E43" s="150">
        <f t="shared" si="0"/>
        <v>0</v>
      </c>
      <c r="F43" s="10"/>
      <c r="G43" s="71"/>
      <c r="H43" s="71"/>
    </row>
    <row r="44" spans="1:8" s="169" customFormat="1" ht="15.4" customHeight="1" x14ac:dyDescent="0.3">
      <c r="A44" s="126" t="s">
        <v>285</v>
      </c>
      <c r="B44" s="149" t="s">
        <v>286</v>
      </c>
      <c r="C44" s="10">
        <v>807121.6</v>
      </c>
      <c r="D44" s="10">
        <v>807121.6</v>
      </c>
      <c r="E44" s="150">
        <f t="shared" si="0"/>
        <v>0</v>
      </c>
      <c r="F44" s="10" t="s">
        <v>438</v>
      </c>
      <c r="G44" s="71"/>
      <c r="H44" s="71"/>
    </row>
    <row r="45" spans="1:8" ht="61.75" customHeight="1" x14ac:dyDescent="0.3">
      <c r="A45" s="126" t="s">
        <v>287</v>
      </c>
      <c r="B45" s="127" t="s">
        <v>288</v>
      </c>
      <c r="C45" s="10">
        <v>0</v>
      </c>
      <c r="D45" s="10">
        <v>0</v>
      </c>
      <c r="E45" s="150">
        <f t="shared" si="0"/>
        <v>0</v>
      </c>
      <c r="F45" s="10"/>
    </row>
    <row r="46" spans="1:8" ht="46.4" customHeight="1" x14ac:dyDescent="0.3">
      <c r="A46" s="126" t="s">
        <v>289</v>
      </c>
      <c r="B46" s="127" t="s">
        <v>290</v>
      </c>
      <c r="C46" s="10">
        <v>0</v>
      </c>
      <c r="D46" s="10">
        <v>0</v>
      </c>
      <c r="E46" s="150">
        <f t="shared" si="0"/>
        <v>0</v>
      </c>
      <c r="F46" s="10"/>
    </row>
    <row r="47" spans="1:8" ht="46.4" customHeight="1" x14ac:dyDescent="0.3">
      <c r="A47" s="126" t="s">
        <v>291</v>
      </c>
      <c r="B47" s="127" t="s">
        <v>292</v>
      </c>
      <c r="C47" s="10">
        <v>0</v>
      </c>
      <c r="D47" s="10">
        <v>0</v>
      </c>
      <c r="E47" s="150">
        <f t="shared" si="0"/>
        <v>0</v>
      </c>
      <c r="F47" s="10"/>
    </row>
    <row r="48" spans="1:8" ht="15.4" customHeight="1" x14ac:dyDescent="0.3">
      <c r="A48" s="126" t="s">
        <v>293</v>
      </c>
      <c r="B48" s="127" t="s">
        <v>294</v>
      </c>
      <c r="C48" s="10">
        <v>0</v>
      </c>
      <c r="D48" s="10">
        <v>0</v>
      </c>
      <c r="E48" s="150">
        <f t="shared" si="0"/>
        <v>0</v>
      </c>
      <c r="F48" s="10"/>
    </row>
    <row r="49" spans="1:6" ht="30" customHeight="1" x14ac:dyDescent="0.3">
      <c r="A49" s="130" t="s">
        <v>295</v>
      </c>
      <c r="B49" s="131" t="s">
        <v>296</v>
      </c>
      <c r="C49" s="133">
        <f>SUM(C50:C53)</f>
        <v>0</v>
      </c>
      <c r="D49" s="133">
        <f>SUM(D50:D53)</f>
        <v>0</v>
      </c>
      <c r="E49" s="133">
        <f t="shared" si="0"/>
        <v>0</v>
      </c>
      <c r="F49" s="173"/>
    </row>
    <row r="50" spans="1:6" ht="31" customHeight="1" x14ac:dyDescent="0.3">
      <c r="A50" s="126" t="s">
        <v>297</v>
      </c>
      <c r="B50" s="127" t="s">
        <v>298</v>
      </c>
      <c r="C50" s="10">
        <v>0</v>
      </c>
      <c r="D50" s="10">
        <v>0</v>
      </c>
      <c r="E50" s="150">
        <f t="shared" si="0"/>
        <v>0</v>
      </c>
      <c r="F50" s="10"/>
    </row>
    <row r="51" spans="1:6" s="125" customFormat="1" ht="15.4" customHeight="1" x14ac:dyDescent="0.3">
      <c r="A51" s="126" t="s">
        <v>299</v>
      </c>
      <c r="B51" s="127" t="s">
        <v>300</v>
      </c>
      <c r="C51" s="10">
        <v>0</v>
      </c>
      <c r="D51" s="10">
        <v>0</v>
      </c>
      <c r="E51" s="150">
        <f t="shared" si="0"/>
        <v>0</v>
      </c>
      <c r="F51" s="10"/>
    </row>
    <row r="52" spans="1:6" ht="31" customHeight="1" x14ac:dyDescent="0.3">
      <c r="A52" s="126" t="s">
        <v>301</v>
      </c>
      <c r="B52" s="127" t="s">
        <v>302</v>
      </c>
      <c r="C52" s="10">
        <v>0</v>
      </c>
      <c r="D52" s="10">
        <v>0</v>
      </c>
      <c r="E52" s="150">
        <f t="shared" si="0"/>
        <v>0</v>
      </c>
      <c r="F52" s="10"/>
    </row>
    <row r="53" spans="1:6" ht="31" customHeight="1" x14ac:dyDescent="0.3">
      <c r="A53" s="126" t="s">
        <v>303</v>
      </c>
      <c r="B53" s="127" t="s">
        <v>304</v>
      </c>
      <c r="C53" s="10">
        <v>0</v>
      </c>
      <c r="D53" s="10">
        <v>0</v>
      </c>
      <c r="E53" s="150">
        <f t="shared" si="0"/>
        <v>0</v>
      </c>
      <c r="F53" s="10"/>
    </row>
    <row r="54" spans="1:6" ht="30" customHeight="1" x14ac:dyDescent="0.3">
      <c r="A54" s="130" t="s">
        <v>305</v>
      </c>
      <c r="B54" s="152" t="s">
        <v>306</v>
      </c>
      <c r="C54" s="153">
        <f>C9+C12-C19-C49</f>
        <v>0</v>
      </c>
      <c r="D54" s="153">
        <f>D9+D12-D19-D49</f>
        <v>42329257.729999989</v>
      </c>
      <c r="E54" s="170">
        <f t="shared" si="0"/>
        <v>42329257.729999989</v>
      </c>
      <c r="F54" s="176"/>
    </row>
    <row r="55" spans="1:6" ht="31" customHeight="1" x14ac:dyDescent="0.3">
      <c r="A55" s="126" t="s">
        <v>307</v>
      </c>
      <c r="B55" s="156" t="s">
        <v>308</v>
      </c>
      <c r="C55" s="10">
        <v>0</v>
      </c>
      <c r="D55" s="10">
        <v>8085143.1600000001</v>
      </c>
      <c r="E55" s="150">
        <f t="shared" si="0"/>
        <v>8085143.1600000001</v>
      </c>
      <c r="F55" s="10"/>
    </row>
    <row r="56" spans="1:6" s="125" customFormat="1" ht="16" customHeight="1" thickBot="1" x14ac:dyDescent="0.35">
      <c r="A56" s="126" t="s">
        <v>309</v>
      </c>
      <c r="B56" s="156" t="s">
        <v>310</v>
      </c>
      <c r="C56" s="13">
        <v>0</v>
      </c>
      <c r="D56" s="13">
        <v>34244114.57</v>
      </c>
      <c r="E56" s="171">
        <f t="shared" si="0"/>
        <v>34244114.57</v>
      </c>
      <c r="F56" s="13"/>
    </row>
  </sheetData>
  <sheetProtection algorithmName="SHA-512" hashValue="Aget/Y2r5R3cnRmtwQ++wdHgDviPWCwIyDhVdKXZQDdx2CPEkE5TQ8gbDLBAPj6Q+8eB9RdzoLx9Pk5AjnwweQ==" saltValue="wEGZBzD8T+Ds+LCQy2kNJw==" spinCount="100000" sheet="1" objects="1" scenarios="1" formatColumns="0" formatRows="0"/>
  <mergeCells count="7">
    <mergeCell ref="A1:D1"/>
    <mergeCell ref="E6:F6"/>
    <mergeCell ref="C6:C7"/>
    <mergeCell ref="A6:A7"/>
    <mergeCell ref="D6:D7"/>
    <mergeCell ref="B6:B7"/>
    <mergeCell ref="B4:C4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opLeftCell="A7" zoomScale="55" zoomScaleNormal="55" workbookViewId="0">
      <selection activeCell="L21" sqref="L21"/>
    </sheetView>
  </sheetViews>
  <sheetFormatPr defaultColWidth="8.54296875" defaultRowHeight="15.5" x14ac:dyDescent="0.35"/>
  <cols>
    <col min="1" max="1" width="52" style="182" customWidth="1"/>
    <col min="2" max="2" width="12" style="182" customWidth="1"/>
    <col min="3" max="3" width="19.7265625" style="182" customWidth="1"/>
    <col min="4" max="4" width="20.26953125" style="182" customWidth="1"/>
    <col min="5" max="5" width="21.1796875" style="182" customWidth="1"/>
    <col min="6" max="6" width="23.54296875" style="182" customWidth="1"/>
    <col min="7" max="9" width="19.453125" style="182" customWidth="1"/>
    <col min="10" max="10" width="23.54296875" style="182" customWidth="1"/>
    <col min="11" max="11" width="18" style="182" customWidth="1"/>
    <col min="12" max="12" width="19.81640625" style="182" customWidth="1"/>
    <col min="13" max="14" width="18" style="182" customWidth="1"/>
    <col min="15" max="15" width="8.54296875" style="182" customWidth="1"/>
    <col min="16" max="16384" width="8.54296875" style="182"/>
  </cols>
  <sheetData>
    <row r="1" spans="1:14" ht="17.649999999999999" customHeight="1" x14ac:dyDescent="0.35">
      <c r="A1" s="325" t="s">
        <v>317</v>
      </c>
      <c r="B1" s="326"/>
      <c r="C1" s="326"/>
      <c r="D1" s="326"/>
      <c r="E1" s="326"/>
      <c r="F1" s="326"/>
      <c r="G1" s="326"/>
      <c r="H1" s="326"/>
      <c r="I1" s="326"/>
      <c r="J1" s="326"/>
    </row>
    <row r="2" spans="1:14" ht="17.649999999999999" customHeight="1" x14ac:dyDescent="0.35">
      <c r="A2" s="325" t="s">
        <v>318</v>
      </c>
      <c r="B2" s="326"/>
      <c r="C2" s="326"/>
      <c r="D2" s="326"/>
      <c r="E2" s="326"/>
      <c r="F2" s="326"/>
      <c r="G2" s="326"/>
      <c r="H2" s="326"/>
      <c r="I2" s="326"/>
      <c r="J2" s="326"/>
    </row>
    <row r="3" spans="1:14" x14ac:dyDescent="0.35">
      <c r="A3" s="324" t="s">
        <v>319</v>
      </c>
      <c r="B3" s="324" t="s">
        <v>47</v>
      </c>
      <c r="C3" s="324" t="s">
        <v>320</v>
      </c>
      <c r="D3" s="257"/>
      <c r="E3" s="257"/>
      <c r="F3" s="257"/>
      <c r="G3" s="257"/>
      <c r="H3" s="257"/>
      <c r="I3" s="257"/>
      <c r="J3" s="257"/>
      <c r="K3" s="258"/>
    </row>
    <row r="4" spans="1:14" x14ac:dyDescent="0.35">
      <c r="A4" s="322"/>
      <c r="B4" s="322"/>
      <c r="C4" s="324" t="s">
        <v>206</v>
      </c>
      <c r="D4" s="324" t="s">
        <v>207</v>
      </c>
      <c r="E4" s="257"/>
      <c r="F4" s="257"/>
      <c r="G4" s="257"/>
      <c r="H4" s="257"/>
      <c r="I4" s="257"/>
      <c r="J4" s="257"/>
      <c r="K4" s="258"/>
    </row>
    <row r="5" spans="1:14" ht="75" customHeight="1" x14ac:dyDescent="0.35">
      <c r="A5" s="323"/>
      <c r="B5" s="323"/>
      <c r="C5" s="323"/>
      <c r="D5" s="244" t="s">
        <v>321</v>
      </c>
      <c r="E5" s="244" t="s">
        <v>322</v>
      </c>
      <c r="F5" s="244" t="s">
        <v>323</v>
      </c>
      <c r="G5" s="244" t="s">
        <v>324</v>
      </c>
      <c r="H5" s="244" t="s">
        <v>325</v>
      </c>
      <c r="I5" s="244" t="s">
        <v>326</v>
      </c>
      <c r="J5" s="244" t="s">
        <v>327</v>
      </c>
      <c r="K5" s="244" t="s">
        <v>328</v>
      </c>
    </row>
    <row r="6" spans="1:14" x14ac:dyDescent="0.35">
      <c r="A6" s="183">
        <v>1</v>
      </c>
      <c r="B6" s="183">
        <v>2</v>
      </c>
      <c r="C6" s="183">
        <v>3</v>
      </c>
      <c r="D6" s="183">
        <v>4</v>
      </c>
      <c r="E6" s="183">
        <v>5</v>
      </c>
      <c r="F6" s="183">
        <v>6</v>
      </c>
      <c r="G6" s="183">
        <v>7</v>
      </c>
      <c r="H6" s="183">
        <v>8</v>
      </c>
      <c r="I6" s="183">
        <v>9</v>
      </c>
      <c r="J6" s="183">
        <v>10</v>
      </c>
      <c r="K6" s="183">
        <v>11</v>
      </c>
    </row>
    <row r="7" spans="1:14" ht="22.5" customHeight="1" x14ac:dyDescent="0.35">
      <c r="A7" s="184" t="s">
        <v>329</v>
      </c>
      <c r="B7" s="185" t="s">
        <v>330</v>
      </c>
      <c r="C7" s="14">
        <f>SUM(D7:J7)</f>
        <v>0</v>
      </c>
      <c r="D7" s="15"/>
      <c r="E7" s="15"/>
      <c r="F7" s="15"/>
      <c r="G7" s="15"/>
      <c r="H7" s="15"/>
      <c r="I7" s="15"/>
      <c r="J7" s="15"/>
      <c r="K7" s="16" t="s">
        <v>331</v>
      </c>
    </row>
    <row r="8" spans="1:14" ht="22.5" customHeight="1" x14ac:dyDescent="0.35">
      <c r="A8" s="184" t="s">
        <v>332</v>
      </c>
      <c r="B8" s="185" t="s">
        <v>333</v>
      </c>
      <c r="C8" s="16" t="s">
        <v>331</v>
      </c>
      <c r="D8" s="15"/>
      <c r="E8" s="15"/>
      <c r="F8" s="16" t="s">
        <v>331</v>
      </c>
      <c r="G8" s="16" t="s">
        <v>331</v>
      </c>
      <c r="H8" s="16" t="s">
        <v>331</v>
      </c>
      <c r="I8" s="16" t="s">
        <v>331</v>
      </c>
      <c r="J8" s="16" t="s">
        <v>331</v>
      </c>
      <c r="K8" s="16" t="s">
        <v>331</v>
      </c>
    </row>
    <row r="9" spans="1:14" ht="22.5" customHeight="1" x14ac:dyDescent="0.35">
      <c r="A9" s="184" t="s">
        <v>204</v>
      </c>
      <c r="B9" s="185" t="s">
        <v>334</v>
      </c>
      <c r="C9" s="17">
        <f>SUM(D9:J9)</f>
        <v>716719246.51999998</v>
      </c>
      <c r="D9" s="17">
        <f>E21-E9</f>
        <v>144577242.26999998</v>
      </c>
      <c r="E9" s="17">
        <f>Ф_2_1!K22+Ф_2_1!L22</f>
        <v>442780245.91999996</v>
      </c>
      <c r="F9" s="17">
        <f>F21</f>
        <v>0</v>
      </c>
      <c r="G9" s="17">
        <f>G21</f>
        <v>0</v>
      </c>
      <c r="H9" s="17">
        <f>H21</f>
        <v>0</v>
      </c>
      <c r="I9" s="328">
        <f>J21</f>
        <v>129361758.33000001</v>
      </c>
      <c r="J9" s="258"/>
      <c r="K9" s="18">
        <f>I21</f>
        <v>0</v>
      </c>
      <c r="N9" s="247"/>
    </row>
    <row r="10" spans="1:14" ht="27.75" customHeight="1" x14ac:dyDescent="0.35">
      <c r="A10" s="184" t="s">
        <v>335</v>
      </c>
      <c r="B10" s="185" t="s">
        <v>336</v>
      </c>
      <c r="C10" s="18">
        <f t="shared" ref="C10:H10" si="0">C9-C7</f>
        <v>716719246.51999998</v>
      </c>
      <c r="D10" s="18">
        <f t="shared" si="0"/>
        <v>144577242.26999998</v>
      </c>
      <c r="E10" s="18">
        <f t="shared" si="0"/>
        <v>442780245.91999996</v>
      </c>
      <c r="F10" s="18">
        <f t="shared" si="0"/>
        <v>0</v>
      </c>
      <c r="G10" s="18">
        <f t="shared" si="0"/>
        <v>0</v>
      </c>
      <c r="H10" s="18">
        <f t="shared" si="0"/>
        <v>0</v>
      </c>
      <c r="I10" s="327">
        <f>I9-I7-J7</f>
        <v>129361758.33000001</v>
      </c>
      <c r="J10" s="258"/>
      <c r="K10" s="18">
        <f>K9-0</f>
        <v>0</v>
      </c>
    </row>
    <row r="11" spans="1:14" x14ac:dyDescent="0.35">
      <c r="B11" s="186"/>
      <c r="C11" s="186"/>
      <c r="D11" s="186"/>
      <c r="E11" s="186"/>
      <c r="F11" s="186"/>
      <c r="G11" s="186"/>
      <c r="H11" s="186"/>
    </row>
    <row r="12" spans="1:14" ht="17.649999999999999" customHeight="1" x14ac:dyDescent="0.35">
      <c r="A12" s="325" t="s">
        <v>337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187"/>
      <c r="M12" s="187"/>
      <c r="N12" s="187"/>
    </row>
    <row r="14" spans="1:14" s="186" customFormat="1" ht="15" customHeight="1" x14ac:dyDescent="0.35">
      <c r="A14" s="321" t="s">
        <v>46</v>
      </c>
      <c r="B14" s="321" t="s">
        <v>47</v>
      </c>
      <c r="C14" s="321" t="s">
        <v>338</v>
      </c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8"/>
    </row>
    <row r="15" spans="1:14" s="186" customFormat="1" ht="15" customHeight="1" x14ac:dyDescent="0.35">
      <c r="A15" s="322"/>
      <c r="B15" s="322"/>
      <c r="C15" s="321" t="s">
        <v>339</v>
      </c>
      <c r="D15" s="321" t="s">
        <v>340</v>
      </c>
      <c r="E15" s="257"/>
      <c r="F15" s="258"/>
      <c r="G15" s="321" t="s">
        <v>341</v>
      </c>
      <c r="H15" s="321" t="s">
        <v>342</v>
      </c>
      <c r="I15" s="321" t="s">
        <v>328</v>
      </c>
      <c r="J15" s="321" t="s">
        <v>343</v>
      </c>
      <c r="K15" s="257"/>
      <c r="L15" s="257"/>
      <c r="M15" s="257"/>
      <c r="N15" s="258"/>
    </row>
    <row r="16" spans="1:14" s="186" customFormat="1" ht="15" customHeight="1" x14ac:dyDescent="0.35">
      <c r="A16" s="322"/>
      <c r="B16" s="322"/>
      <c r="C16" s="322"/>
      <c r="D16" s="321" t="s">
        <v>206</v>
      </c>
      <c r="E16" s="321" t="s">
        <v>344</v>
      </c>
      <c r="F16" s="258"/>
      <c r="G16" s="322"/>
      <c r="H16" s="322"/>
      <c r="I16" s="322"/>
      <c r="J16" s="321" t="s">
        <v>206</v>
      </c>
      <c r="K16" s="321" t="s">
        <v>344</v>
      </c>
      <c r="L16" s="257"/>
      <c r="M16" s="257"/>
      <c r="N16" s="258"/>
    </row>
    <row r="17" spans="1:14" s="186" customFormat="1" ht="105" customHeight="1" x14ac:dyDescent="0.35">
      <c r="A17" s="323"/>
      <c r="B17" s="323"/>
      <c r="C17" s="323"/>
      <c r="D17" s="323"/>
      <c r="E17" s="243" t="s">
        <v>345</v>
      </c>
      <c r="F17" s="243" t="s">
        <v>346</v>
      </c>
      <c r="G17" s="323"/>
      <c r="H17" s="323"/>
      <c r="I17" s="323"/>
      <c r="J17" s="323"/>
      <c r="K17" s="243" t="s">
        <v>347</v>
      </c>
      <c r="L17" s="243" t="s">
        <v>348</v>
      </c>
      <c r="M17" s="243" t="s">
        <v>349</v>
      </c>
      <c r="N17" s="243" t="s">
        <v>350</v>
      </c>
    </row>
    <row r="18" spans="1:14" x14ac:dyDescent="0.35">
      <c r="A18" s="183">
        <v>1</v>
      </c>
      <c r="B18" s="183">
        <v>2</v>
      </c>
      <c r="C18" s="183">
        <v>3</v>
      </c>
      <c r="D18" s="183">
        <v>4</v>
      </c>
      <c r="E18" s="183">
        <v>5</v>
      </c>
      <c r="F18" s="183">
        <v>6</v>
      </c>
      <c r="G18" s="183">
        <v>7</v>
      </c>
      <c r="H18" s="183">
        <v>8</v>
      </c>
      <c r="I18" s="183">
        <v>9</v>
      </c>
      <c r="J18" s="183">
        <v>10</v>
      </c>
      <c r="K18" s="183">
        <v>11</v>
      </c>
      <c r="L18" s="183">
        <v>12</v>
      </c>
      <c r="M18" s="183">
        <v>13</v>
      </c>
      <c r="N18" s="183">
        <v>14</v>
      </c>
    </row>
    <row r="19" spans="1:14" s="189" customFormat="1" x14ac:dyDescent="0.3">
      <c r="A19" s="130" t="s">
        <v>351</v>
      </c>
      <c r="B19" s="188" t="s">
        <v>216</v>
      </c>
      <c r="C19" s="19">
        <f t="shared" ref="C19:C52" si="1">D19+G19+H19+I19+J19</f>
        <v>0</v>
      </c>
      <c r="D19" s="19">
        <f t="shared" ref="D19:D52" si="2">E19+F19</f>
        <v>0</v>
      </c>
      <c r="E19" s="19">
        <f>Ф_2_1!H12+Ф_2_2!D9</f>
        <v>0</v>
      </c>
      <c r="F19" s="20"/>
      <c r="G19" s="20"/>
      <c r="H19" s="20"/>
      <c r="I19" s="20"/>
      <c r="J19" s="21">
        <f t="shared" ref="J19:J52" si="3">K19+L19+M19+N19</f>
        <v>0</v>
      </c>
      <c r="K19" s="20"/>
      <c r="L19" s="20"/>
      <c r="M19" s="20"/>
      <c r="N19" s="20"/>
    </row>
    <row r="20" spans="1:14" s="189" customFormat="1" x14ac:dyDescent="0.3">
      <c r="A20" s="130" t="s">
        <v>352</v>
      </c>
      <c r="B20" s="188" t="s">
        <v>222</v>
      </c>
      <c r="C20" s="19">
        <f t="shared" si="1"/>
        <v>845719558.33000004</v>
      </c>
      <c r="D20" s="19">
        <f t="shared" si="2"/>
        <v>716357800</v>
      </c>
      <c r="E20" s="19">
        <f>Ф_2_1!H15+Ф_2_2!D12</f>
        <v>716357800</v>
      </c>
      <c r="F20" s="20"/>
      <c r="G20" s="20"/>
      <c r="H20" s="20"/>
      <c r="I20" s="20"/>
      <c r="J20" s="21">
        <f t="shared" si="3"/>
        <v>129361758.33</v>
      </c>
      <c r="K20" s="20">
        <v>4792052.16</v>
      </c>
      <c r="L20" s="20">
        <v>124569706.17</v>
      </c>
      <c r="M20" s="20"/>
      <c r="N20" s="20"/>
    </row>
    <row r="21" spans="1:14" x14ac:dyDescent="0.35">
      <c r="A21" s="130" t="s">
        <v>353</v>
      </c>
      <c r="B21" s="188" t="s">
        <v>236</v>
      </c>
      <c r="C21" s="19">
        <f t="shared" si="1"/>
        <v>716719246.51999998</v>
      </c>
      <c r="D21" s="19">
        <f t="shared" si="2"/>
        <v>587357488.18999994</v>
      </c>
      <c r="E21" s="19">
        <f>Ф_2_1!H22+Ф_2_2!D19</f>
        <v>587357488.18999994</v>
      </c>
      <c r="F21" s="21">
        <f>F22+F28+F29+F30+F36+F47+F48+F49+F50</f>
        <v>0</v>
      </c>
      <c r="G21" s="21">
        <f>G22+G28+G29+G30+G36+G47+G48+G49+G50</f>
        <v>0</v>
      </c>
      <c r="H21" s="21">
        <f>H22+H28+H29+H30+H36+H47+H48+H49+H50</f>
        <v>0</v>
      </c>
      <c r="I21" s="21">
        <f>I22+I28+I29+I30+I36+I47+I48+I49+I50</f>
        <v>0</v>
      </c>
      <c r="J21" s="21">
        <f t="shared" si="3"/>
        <v>129361758.33000001</v>
      </c>
      <c r="K21" s="21">
        <f>K22+K28+K29+K30+K36+K47+K48+K49+K50</f>
        <v>4792052.16</v>
      </c>
      <c r="L21" s="21">
        <f>L22+L28+L29+L30+L36+L47+L48+L49+L50</f>
        <v>124569706.17000002</v>
      </c>
      <c r="M21" s="21">
        <f>M22+M28+M29+M30+M36+M47+M48+M49+M50</f>
        <v>0</v>
      </c>
      <c r="N21" s="21">
        <f>N22+N28+N29+N30+N36+N47+N48+N49+N50</f>
        <v>0</v>
      </c>
    </row>
    <row r="22" spans="1:14" ht="61.75" customHeight="1" x14ac:dyDescent="0.35">
      <c r="A22" s="126" t="s">
        <v>237</v>
      </c>
      <c r="B22" s="190" t="s">
        <v>238</v>
      </c>
      <c r="C22" s="19">
        <f t="shared" si="1"/>
        <v>165194002.53999999</v>
      </c>
      <c r="D22" s="19">
        <f t="shared" si="2"/>
        <v>147002650.97</v>
      </c>
      <c r="E22" s="19">
        <f>Ф_2_1!H23+Ф_2_2!D20</f>
        <v>147002650.97</v>
      </c>
      <c r="F22" s="21">
        <f>SUM(F23:F27)</f>
        <v>0</v>
      </c>
      <c r="G22" s="21">
        <f>SUM(G23:G27)</f>
        <v>0</v>
      </c>
      <c r="H22" s="21">
        <f>SUM(H23:H27)</f>
        <v>0</v>
      </c>
      <c r="I22" s="21">
        <f>SUM(I23:I27)</f>
        <v>0</v>
      </c>
      <c r="J22" s="21">
        <f t="shared" si="3"/>
        <v>18191351.57</v>
      </c>
      <c r="K22" s="21">
        <f>SUM(K23:K27)</f>
        <v>0</v>
      </c>
      <c r="L22" s="21">
        <f>SUM(L23:L27)</f>
        <v>18191351.57</v>
      </c>
      <c r="M22" s="21">
        <f>SUM(M23:M27)</f>
        <v>0</v>
      </c>
      <c r="N22" s="21">
        <f>SUM(N23:N27)</f>
        <v>0</v>
      </c>
    </row>
    <row r="23" spans="1:14" ht="31" customHeight="1" x14ac:dyDescent="0.35">
      <c r="A23" s="145" t="s">
        <v>239</v>
      </c>
      <c r="B23" s="191" t="s">
        <v>240</v>
      </c>
      <c r="C23" s="19">
        <f t="shared" si="1"/>
        <v>0</v>
      </c>
      <c r="D23" s="19">
        <f t="shared" si="2"/>
        <v>0</v>
      </c>
      <c r="E23" s="19">
        <f>Ф_2_1!H24+Ф_2_2!D21</f>
        <v>0</v>
      </c>
      <c r="F23" s="20"/>
      <c r="G23" s="20"/>
      <c r="H23" s="20"/>
      <c r="I23" s="20"/>
      <c r="J23" s="21">
        <f t="shared" si="3"/>
        <v>0</v>
      </c>
      <c r="K23" s="20"/>
      <c r="L23" s="20"/>
      <c r="M23" s="20"/>
      <c r="N23" s="20"/>
    </row>
    <row r="24" spans="1:14" ht="46.4" customHeight="1" x14ac:dyDescent="0.35">
      <c r="A24" s="145" t="s">
        <v>241</v>
      </c>
      <c r="B24" s="191" t="s">
        <v>242</v>
      </c>
      <c r="C24" s="19">
        <f t="shared" si="1"/>
        <v>26368862.260000002</v>
      </c>
      <c r="D24" s="19">
        <f t="shared" si="2"/>
        <v>25846944.490000002</v>
      </c>
      <c r="E24" s="19">
        <f>Ф_2_1!H25+Ф_2_2!D22</f>
        <v>25846944.490000002</v>
      </c>
      <c r="F24" s="20"/>
      <c r="G24" s="20"/>
      <c r="H24" s="20"/>
      <c r="I24" s="20"/>
      <c r="J24" s="21">
        <f t="shared" si="3"/>
        <v>521917.77</v>
      </c>
      <c r="K24" s="20"/>
      <c r="L24" s="20">
        <v>521917.77</v>
      </c>
      <c r="M24" s="20"/>
      <c r="N24" s="20"/>
    </row>
    <row r="25" spans="1:14" x14ac:dyDescent="0.35">
      <c r="A25" s="145" t="s">
        <v>243</v>
      </c>
      <c r="B25" s="191" t="s">
        <v>244</v>
      </c>
      <c r="C25" s="19">
        <f t="shared" si="1"/>
        <v>70497664.159999996</v>
      </c>
      <c r="D25" s="19">
        <f t="shared" si="2"/>
        <v>54304387.390000001</v>
      </c>
      <c r="E25" s="19">
        <f>Ф_2_1!H26+Ф_2_2!D23</f>
        <v>54304387.390000001</v>
      </c>
      <c r="F25" s="20"/>
      <c r="G25" s="20"/>
      <c r="H25" s="20"/>
      <c r="I25" s="20"/>
      <c r="J25" s="21">
        <f t="shared" si="3"/>
        <v>16193276.77</v>
      </c>
      <c r="K25" s="20"/>
      <c r="L25" s="20">
        <f>7335357.84+8857918.93</f>
        <v>16193276.77</v>
      </c>
      <c r="M25" s="20"/>
      <c r="N25" s="20"/>
    </row>
    <row r="26" spans="1:14" x14ac:dyDescent="0.35">
      <c r="A26" s="145" t="s">
        <v>245</v>
      </c>
      <c r="B26" s="191" t="s">
        <v>246</v>
      </c>
      <c r="C26" s="19">
        <f t="shared" si="1"/>
        <v>17777253.91</v>
      </c>
      <c r="D26" s="19">
        <f t="shared" si="2"/>
        <v>17663384.379999999</v>
      </c>
      <c r="E26" s="19">
        <f>Ф_2_1!H27+Ф_2_2!D24</f>
        <v>17663384.379999999</v>
      </c>
      <c r="F26" s="20"/>
      <c r="G26" s="20"/>
      <c r="H26" s="20"/>
      <c r="I26" s="20"/>
      <c r="J26" s="21">
        <f t="shared" si="3"/>
        <v>113869.53</v>
      </c>
      <c r="K26" s="20"/>
      <c r="L26" s="20">
        <v>113869.53</v>
      </c>
      <c r="M26" s="20"/>
      <c r="N26" s="20"/>
    </row>
    <row r="27" spans="1:14" x14ac:dyDescent="0.35">
      <c r="A27" s="145" t="s">
        <v>247</v>
      </c>
      <c r="B27" s="191" t="s">
        <v>248</v>
      </c>
      <c r="C27" s="19">
        <f t="shared" si="1"/>
        <v>50550222.209999993</v>
      </c>
      <c r="D27" s="19">
        <f t="shared" si="2"/>
        <v>49187934.709999993</v>
      </c>
      <c r="E27" s="19">
        <f>Ф_2_1!H28+Ф_2_2!D25</f>
        <v>49187934.709999993</v>
      </c>
      <c r="F27" s="20"/>
      <c r="G27" s="20"/>
      <c r="H27" s="20"/>
      <c r="I27" s="20"/>
      <c r="J27" s="21">
        <f t="shared" si="3"/>
        <v>1362287.5</v>
      </c>
      <c r="K27" s="20"/>
      <c r="L27" s="20">
        <v>1362287.5</v>
      </c>
      <c r="M27" s="20"/>
      <c r="N27" s="20"/>
    </row>
    <row r="28" spans="1:14" x14ac:dyDescent="0.35">
      <c r="A28" s="126" t="s">
        <v>249</v>
      </c>
      <c r="B28" s="190" t="s">
        <v>250</v>
      </c>
      <c r="C28" s="19">
        <f t="shared" si="1"/>
        <v>46254634.269999996</v>
      </c>
      <c r="D28" s="19">
        <f t="shared" si="2"/>
        <v>42069068.109999999</v>
      </c>
      <c r="E28" s="19">
        <f>Ф_2_1!H29+Ф_2_2!D26</f>
        <v>42069068.109999999</v>
      </c>
      <c r="F28" s="20"/>
      <c r="G28" s="20"/>
      <c r="H28" s="20"/>
      <c r="I28" s="20"/>
      <c r="J28" s="21">
        <f t="shared" si="3"/>
        <v>4185566.16</v>
      </c>
      <c r="K28" s="20"/>
      <c r="L28" s="20">
        <f>2795606.87+1389959.29</f>
        <v>4185566.16</v>
      </c>
      <c r="M28" s="20"/>
      <c r="N28" s="20"/>
    </row>
    <row r="29" spans="1:14" ht="31" customHeight="1" x14ac:dyDescent="0.35">
      <c r="A29" s="126" t="s">
        <v>251</v>
      </c>
      <c r="B29" s="190" t="s">
        <v>252</v>
      </c>
      <c r="C29" s="19">
        <f t="shared" si="1"/>
        <v>4009526.0500000003</v>
      </c>
      <c r="D29" s="19">
        <f t="shared" si="2"/>
        <v>4009526.0500000003</v>
      </c>
      <c r="E29" s="19">
        <f>Ф_2_1!H30+Ф_2_2!D27</f>
        <v>4009526.0500000003</v>
      </c>
      <c r="F29" s="20"/>
      <c r="G29" s="20"/>
      <c r="H29" s="20"/>
      <c r="I29" s="20"/>
      <c r="J29" s="21">
        <f t="shared" si="3"/>
        <v>0</v>
      </c>
      <c r="K29" s="20"/>
      <c r="L29" s="20"/>
      <c r="M29" s="20"/>
      <c r="N29" s="20"/>
    </row>
    <row r="30" spans="1:14" ht="31" customHeight="1" x14ac:dyDescent="0.35">
      <c r="A30" s="126" t="s">
        <v>253</v>
      </c>
      <c r="B30" s="190" t="s">
        <v>254</v>
      </c>
      <c r="C30" s="19">
        <f t="shared" si="1"/>
        <v>243584999.78999999</v>
      </c>
      <c r="D30" s="19">
        <f t="shared" si="2"/>
        <v>148552053.97999999</v>
      </c>
      <c r="E30" s="19">
        <f>Ф_2_1!H31+Ф_2_2!D28</f>
        <v>148552053.97999999</v>
      </c>
      <c r="F30" s="21">
        <f>SUM(F31:F35)</f>
        <v>0</v>
      </c>
      <c r="G30" s="21">
        <f>SUM(G31:G35)</f>
        <v>0</v>
      </c>
      <c r="H30" s="21">
        <f>SUM(H31:H35)</f>
        <v>0</v>
      </c>
      <c r="I30" s="21">
        <f>SUM(I31:I35)</f>
        <v>0</v>
      </c>
      <c r="J30" s="21">
        <f t="shared" si="3"/>
        <v>95032945.810000002</v>
      </c>
      <c r="K30" s="21">
        <f>SUM(K31:K35)</f>
        <v>4792052.16</v>
      </c>
      <c r="L30" s="21">
        <f>SUM(L31:L35)</f>
        <v>90240893.650000006</v>
      </c>
      <c r="M30" s="21">
        <f>SUM(M31:M35)</f>
        <v>0</v>
      </c>
      <c r="N30" s="21">
        <f>SUM(N31:N35)</f>
        <v>0</v>
      </c>
    </row>
    <row r="31" spans="1:14" ht="46.4" customHeight="1" x14ac:dyDescent="0.35">
      <c r="A31" s="147" t="s">
        <v>255</v>
      </c>
      <c r="B31" s="191" t="s">
        <v>256</v>
      </c>
      <c r="C31" s="19">
        <f t="shared" si="1"/>
        <v>16558664.689999999</v>
      </c>
      <c r="D31" s="19">
        <f t="shared" si="2"/>
        <v>16558664.689999999</v>
      </c>
      <c r="E31" s="19">
        <f>Ф_2_1!H32+Ф_2_2!D29</f>
        <v>16558664.689999999</v>
      </c>
      <c r="F31" s="20"/>
      <c r="G31" s="20"/>
      <c r="H31" s="20"/>
      <c r="I31" s="20"/>
      <c r="J31" s="21">
        <f t="shared" si="3"/>
        <v>0</v>
      </c>
      <c r="K31" s="20"/>
      <c r="L31" s="20"/>
      <c r="M31" s="20"/>
      <c r="N31" s="20"/>
    </row>
    <row r="32" spans="1:14" x14ac:dyDescent="0.35">
      <c r="A32" s="147" t="s">
        <v>257</v>
      </c>
      <c r="B32" s="191" t="s">
        <v>258</v>
      </c>
      <c r="C32" s="19">
        <f t="shared" si="1"/>
        <v>56222.64</v>
      </c>
      <c r="D32" s="19">
        <f t="shared" si="2"/>
        <v>56222.64</v>
      </c>
      <c r="E32" s="19">
        <f>Ф_2_1!H33+Ф_2_2!D30</f>
        <v>56222.64</v>
      </c>
      <c r="F32" s="20"/>
      <c r="G32" s="20"/>
      <c r="H32" s="20"/>
      <c r="I32" s="20"/>
      <c r="J32" s="21">
        <f t="shared" si="3"/>
        <v>0</v>
      </c>
      <c r="K32" s="20"/>
      <c r="L32" s="20"/>
      <c r="M32" s="20"/>
      <c r="N32" s="20"/>
    </row>
    <row r="33" spans="1:14" x14ac:dyDescent="0.35">
      <c r="A33" s="147" t="s">
        <v>259</v>
      </c>
      <c r="B33" s="191" t="s">
        <v>260</v>
      </c>
      <c r="C33" s="19">
        <f t="shared" si="1"/>
        <v>0</v>
      </c>
      <c r="D33" s="19">
        <f t="shared" si="2"/>
        <v>0</v>
      </c>
      <c r="E33" s="19">
        <f>Ф_2_1!H34+Ф_2_2!D31</f>
        <v>0</v>
      </c>
      <c r="F33" s="20"/>
      <c r="G33" s="20"/>
      <c r="H33" s="20"/>
      <c r="I33" s="20"/>
      <c r="J33" s="21">
        <f t="shared" si="3"/>
        <v>0</v>
      </c>
      <c r="K33" s="20"/>
      <c r="L33" s="20"/>
      <c r="M33" s="20"/>
      <c r="N33" s="20"/>
    </row>
    <row r="34" spans="1:14" ht="31" customHeight="1" x14ac:dyDescent="0.35">
      <c r="A34" s="147" t="s">
        <v>261</v>
      </c>
      <c r="B34" s="191" t="s">
        <v>262</v>
      </c>
      <c r="C34" s="19">
        <f t="shared" si="1"/>
        <v>134809717.53999999</v>
      </c>
      <c r="D34" s="19">
        <f t="shared" si="2"/>
        <v>82260676.319999993</v>
      </c>
      <c r="E34" s="19">
        <f>Ф_2_1!H35+Ф_2_2!D32</f>
        <v>82260676.319999993</v>
      </c>
      <c r="F34" s="20"/>
      <c r="G34" s="20"/>
      <c r="H34" s="20"/>
      <c r="I34" s="20"/>
      <c r="J34" s="21">
        <f t="shared" si="3"/>
        <v>52549041.219999999</v>
      </c>
      <c r="K34" s="20">
        <v>1582372.71</v>
      </c>
      <c r="L34" s="20">
        <f>26081625.68+24885042.83</f>
        <v>50966668.509999998</v>
      </c>
      <c r="M34" s="20"/>
      <c r="N34" s="20"/>
    </row>
    <row r="35" spans="1:14" x14ac:dyDescent="0.35">
      <c r="A35" s="147" t="s">
        <v>263</v>
      </c>
      <c r="B35" s="191" t="s">
        <v>264</v>
      </c>
      <c r="C35" s="19">
        <f t="shared" si="1"/>
        <v>92160394.920000002</v>
      </c>
      <c r="D35" s="19">
        <f t="shared" si="2"/>
        <v>49676490.329999998</v>
      </c>
      <c r="E35" s="19">
        <f>Ф_2_1!H36+Ф_2_2!D33</f>
        <v>49676490.329999998</v>
      </c>
      <c r="F35" s="20"/>
      <c r="G35" s="20"/>
      <c r="H35" s="20"/>
      <c r="I35" s="20"/>
      <c r="J35" s="21">
        <f t="shared" si="3"/>
        <v>42483904.590000004</v>
      </c>
      <c r="K35" s="20">
        <v>3209679.45</v>
      </c>
      <c r="L35" s="20">
        <f>31330844.68+7943380.46</f>
        <v>39274225.140000001</v>
      </c>
      <c r="M35" s="20"/>
      <c r="N35" s="20"/>
    </row>
    <row r="36" spans="1:14" s="192" customFormat="1" ht="47.5" customHeight="1" x14ac:dyDescent="0.35">
      <c r="A36" s="126" t="s">
        <v>265</v>
      </c>
      <c r="B36" s="190" t="s">
        <v>266</v>
      </c>
      <c r="C36" s="177">
        <f t="shared" si="1"/>
        <v>257676083.86999997</v>
      </c>
      <c r="D36" s="177">
        <f t="shared" si="2"/>
        <v>245724189.07999998</v>
      </c>
      <c r="E36" s="177">
        <f>Ф_2_1!H37+Ф_2_2!D34</f>
        <v>245724189.07999998</v>
      </c>
      <c r="F36" s="178">
        <f>F37+F43+F46</f>
        <v>0</v>
      </c>
      <c r="G36" s="178">
        <f>G37+G43+G46</f>
        <v>0</v>
      </c>
      <c r="H36" s="178">
        <f>H37+H43+H46</f>
        <v>0</v>
      </c>
      <c r="I36" s="178">
        <f>I37+I43+I46</f>
        <v>0</v>
      </c>
      <c r="J36" s="178">
        <f t="shared" si="3"/>
        <v>11951894.789999999</v>
      </c>
      <c r="K36" s="178">
        <f>K37+K43+K46</f>
        <v>0</v>
      </c>
      <c r="L36" s="178">
        <f>L37+L43+L46</f>
        <v>11951894.789999999</v>
      </c>
      <c r="M36" s="178">
        <f>M37+M43+M46</f>
        <v>0</v>
      </c>
      <c r="N36" s="178">
        <f>N37+N43+N46</f>
        <v>0</v>
      </c>
    </row>
    <row r="37" spans="1:14" s="192" customFormat="1" ht="47.5" customHeight="1" x14ac:dyDescent="0.35">
      <c r="A37" s="126" t="s">
        <v>267</v>
      </c>
      <c r="B37" s="149" t="s">
        <v>268</v>
      </c>
      <c r="C37" s="179">
        <f t="shared" si="1"/>
        <v>241419401.94999999</v>
      </c>
      <c r="D37" s="179">
        <f t="shared" si="2"/>
        <v>231748359.20999998</v>
      </c>
      <c r="E37" s="179">
        <f>Ф_2_1!H38+Ф_2_2!D35</f>
        <v>231748359.20999998</v>
      </c>
      <c r="F37" s="193">
        <f>SUM(F38:F42)</f>
        <v>0</v>
      </c>
      <c r="G37" s="193">
        <f>SUM(G38:G42)</f>
        <v>0</v>
      </c>
      <c r="H37" s="193">
        <f>SUM(H38:H42)</f>
        <v>0</v>
      </c>
      <c r="I37" s="193">
        <f>SUM(I38:I42)</f>
        <v>0</v>
      </c>
      <c r="J37" s="180">
        <f t="shared" si="3"/>
        <v>9671042.7399999984</v>
      </c>
      <c r="K37" s="193">
        <f>SUM(K38:K42)</f>
        <v>0</v>
      </c>
      <c r="L37" s="193">
        <f>SUM(L38:L42)</f>
        <v>9671042.7399999984</v>
      </c>
      <c r="M37" s="193">
        <f>SUM(M38:M42)</f>
        <v>0</v>
      </c>
      <c r="N37" s="193">
        <f>SUM(N38:N42)</f>
        <v>0</v>
      </c>
    </row>
    <row r="38" spans="1:14" s="192" customFormat="1" ht="47.5" customHeight="1" x14ac:dyDescent="0.35">
      <c r="A38" s="141" t="s">
        <v>269</v>
      </c>
      <c r="B38" s="149" t="s">
        <v>270</v>
      </c>
      <c r="C38" s="177">
        <f t="shared" si="1"/>
        <v>0</v>
      </c>
      <c r="D38" s="177">
        <f t="shared" si="2"/>
        <v>0</v>
      </c>
      <c r="E38" s="177">
        <f>Ф_2_1!H39+Ф_2_2!D36</f>
        <v>0</v>
      </c>
      <c r="F38" s="181"/>
      <c r="G38" s="181"/>
      <c r="H38" s="181"/>
      <c r="I38" s="181"/>
      <c r="J38" s="178">
        <f t="shared" si="3"/>
        <v>0</v>
      </c>
      <c r="K38" s="181"/>
      <c r="L38" s="181"/>
      <c r="M38" s="181"/>
      <c r="N38" s="181"/>
    </row>
    <row r="39" spans="1:14" s="192" customFormat="1" ht="47.5" customHeight="1" x14ac:dyDescent="0.35">
      <c r="A39" s="141" t="s">
        <v>271</v>
      </c>
      <c r="B39" s="149" t="s">
        <v>272</v>
      </c>
      <c r="C39" s="177">
        <f t="shared" si="1"/>
        <v>10863068.82</v>
      </c>
      <c r="D39" s="177">
        <f t="shared" si="2"/>
        <v>10863068.82</v>
      </c>
      <c r="E39" s="177">
        <f>Ф_2_1!H40+Ф_2_2!D37</f>
        <v>10863068.82</v>
      </c>
      <c r="F39" s="181"/>
      <c r="G39" s="181"/>
      <c r="H39" s="181"/>
      <c r="I39" s="181"/>
      <c r="J39" s="178">
        <f t="shared" si="3"/>
        <v>0</v>
      </c>
      <c r="K39" s="181"/>
      <c r="L39" s="181"/>
      <c r="M39" s="181"/>
      <c r="N39" s="181"/>
    </row>
    <row r="40" spans="1:14" s="192" customFormat="1" x14ac:dyDescent="0.35">
      <c r="A40" s="141" t="s">
        <v>273</v>
      </c>
      <c r="B40" s="149" t="s">
        <v>274</v>
      </c>
      <c r="C40" s="177">
        <f t="shared" si="1"/>
        <v>0</v>
      </c>
      <c r="D40" s="177">
        <f t="shared" si="2"/>
        <v>0</v>
      </c>
      <c r="E40" s="177">
        <f>Ф_2_1!H41+Ф_2_2!D38</f>
        <v>0</v>
      </c>
      <c r="F40" s="181"/>
      <c r="G40" s="181"/>
      <c r="H40" s="181"/>
      <c r="I40" s="181"/>
      <c r="J40" s="178">
        <f t="shared" si="3"/>
        <v>0</v>
      </c>
      <c r="K40" s="181"/>
      <c r="L40" s="181"/>
      <c r="M40" s="181"/>
      <c r="N40" s="181"/>
    </row>
    <row r="41" spans="1:14" s="192" customFormat="1" x14ac:dyDescent="0.35">
      <c r="A41" s="141" t="s">
        <v>275</v>
      </c>
      <c r="B41" s="149" t="s">
        <v>276</v>
      </c>
      <c r="C41" s="177">
        <f t="shared" si="1"/>
        <v>0</v>
      </c>
      <c r="D41" s="177">
        <f t="shared" si="2"/>
        <v>0</v>
      </c>
      <c r="E41" s="177">
        <f>Ф_2_1!H42+Ф_2_2!D39</f>
        <v>0</v>
      </c>
      <c r="F41" s="181"/>
      <c r="G41" s="181"/>
      <c r="H41" s="181"/>
      <c r="I41" s="181"/>
      <c r="J41" s="178">
        <f t="shared" si="3"/>
        <v>0</v>
      </c>
      <c r="K41" s="181"/>
      <c r="L41" s="181"/>
      <c r="M41" s="181"/>
      <c r="N41" s="181"/>
    </row>
    <row r="42" spans="1:14" s="192" customFormat="1" x14ac:dyDescent="0.35">
      <c r="A42" s="141" t="s">
        <v>277</v>
      </c>
      <c r="B42" s="149" t="s">
        <v>278</v>
      </c>
      <c r="C42" s="177">
        <f t="shared" si="1"/>
        <v>230556333.13</v>
      </c>
      <c r="D42" s="177">
        <f t="shared" si="2"/>
        <v>220885290.38999999</v>
      </c>
      <c r="E42" s="177">
        <f>Ф_2_1!H43+Ф_2_2!D40</f>
        <v>220885290.38999999</v>
      </c>
      <c r="F42" s="181"/>
      <c r="G42" s="181"/>
      <c r="H42" s="181"/>
      <c r="I42" s="181"/>
      <c r="J42" s="178">
        <f t="shared" si="3"/>
        <v>9671042.7399999984</v>
      </c>
      <c r="K42" s="181"/>
      <c r="L42" s="181">
        <f>9024864.87+646177.87</f>
        <v>9671042.7399999984</v>
      </c>
      <c r="M42" s="181"/>
      <c r="N42" s="181"/>
    </row>
    <row r="43" spans="1:14" s="192" customFormat="1" ht="31" customHeight="1" x14ac:dyDescent="0.35">
      <c r="A43" s="126" t="s">
        <v>279</v>
      </c>
      <c r="B43" s="149" t="s">
        <v>280</v>
      </c>
      <c r="C43" s="179">
        <f t="shared" si="1"/>
        <v>0</v>
      </c>
      <c r="D43" s="179">
        <f t="shared" si="2"/>
        <v>0</v>
      </c>
      <c r="E43" s="179">
        <f>Ф_2_1!H44+Ф_2_2!D41</f>
        <v>0</v>
      </c>
      <c r="F43" s="193">
        <f>SUM(F44:F45)</f>
        <v>0</v>
      </c>
      <c r="G43" s="193">
        <f>SUM(G44:G45)</f>
        <v>0</v>
      </c>
      <c r="H43" s="193">
        <f>SUM(H44:H45)</f>
        <v>0</v>
      </c>
      <c r="I43" s="193">
        <f>SUM(I44:I45)</f>
        <v>0</v>
      </c>
      <c r="J43" s="180">
        <f t="shared" si="3"/>
        <v>0</v>
      </c>
      <c r="K43" s="193">
        <f>SUM(K44:K45)</f>
        <v>0</v>
      </c>
      <c r="L43" s="193">
        <f>SUM(L44:L45)</f>
        <v>0</v>
      </c>
      <c r="M43" s="193">
        <f>SUM(M44:M45)</f>
        <v>0</v>
      </c>
      <c r="N43" s="193">
        <f>SUM(N44:N45)</f>
        <v>0</v>
      </c>
    </row>
    <row r="44" spans="1:14" s="192" customFormat="1" ht="31" customHeight="1" x14ac:dyDescent="0.35">
      <c r="A44" s="141" t="s">
        <v>281</v>
      </c>
      <c r="B44" s="149" t="s">
        <v>282</v>
      </c>
      <c r="C44" s="177">
        <f t="shared" si="1"/>
        <v>0</v>
      </c>
      <c r="D44" s="177">
        <f t="shared" si="2"/>
        <v>0</v>
      </c>
      <c r="E44" s="177">
        <f>Ф_2_1!H45+Ф_2_2!D42</f>
        <v>0</v>
      </c>
      <c r="F44" s="181"/>
      <c r="G44" s="181"/>
      <c r="H44" s="181"/>
      <c r="I44" s="181"/>
      <c r="J44" s="178">
        <f t="shared" si="3"/>
        <v>0</v>
      </c>
      <c r="K44" s="181"/>
      <c r="L44" s="181"/>
      <c r="M44" s="181"/>
      <c r="N44" s="181"/>
    </row>
    <row r="45" spans="1:14" s="192" customFormat="1" x14ac:dyDescent="0.35">
      <c r="A45" s="141" t="s">
        <v>283</v>
      </c>
      <c r="B45" s="149" t="s">
        <v>284</v>
      </c>
      <c r="C45" s="177">
        <f t="shared" si="1"/>
        <v>0</v>
      </c>
      <c r="D45" s="177">
        <f t="shared" si="2"/>
        <v>0</v>
      </c>
      <c r="E45" s="177">
        <f>Ф_2_1!H46+Ф_2_2!D43</f>
        <v>0</v>
      </c>
      <c r="F45" s="181"/>
      <c r="G45" s="181"/>
      <c r="H45" s="181"/>
      <c r="I45" s="181"/>
      <c r="J45" s="178">
        <f t="shared" si="3"/>
        <v>0</v>
      </c>
      <c r="K45" s="181"/>
      <c r="L45" s="181"/>
      <c r="M45" s="181"/>
      <c r="N45" s="181"/>
    </row>
    <row r="46" spans="1:14" s="192" customFormat="1" x14ac:dyDescent="0.35">
      <c r="A46" s="126" t="s">
        <v>285</v>
      </c>
      <c r="B46" s="149" t="s">
        <v>286</v>
      </c>
      <c r="C46" s="177">
        <f t="shared" si="1"/>
        <v>16256681.919999998</v>
      </c>
      <c r="D46" s="177">
        <f t="shared" si="2"/>
        <v>13975829.869999999</v>
      </c>
      <c r="E46" s="177">
        <f>Ф_2_1!H47+Ф_2_2!D44</f>
        <v>13975829.869999999</v>
      </c>
      <c r="F46" s="181"/>
      <c r="G46" s="181"/>
      <c r="H46" s="181"/>
      <c r="I46" s="181"/>
      <c r="J46" s="178">
        <f t="shared" si="3"/>
        <v>2280852.0499999998</v>
      </c>
      <c r="K46" s="181"/>
      <c r="L46" s="181">
        <v>2280852.0499999998</v>
      </c>
      <c r="M46" s="181"/>
      <c r="N46" s="181"/>
    </row>
    <row r="47" spans="1:14" ht="77.150000000000006" customHeight="1" x14ac:dyDescent="0.35">
      <c r="A47" s="126" t="s">
        <v>287</v>
      </c>
      <c r="B47" s="190" t="s">
        <v>288</v>
      </c>
      <c r="C47" s="19">
        <f t="shared" si="1"/>
        <v>0</v>
      </c>
      <c r="D47" s="19">
        <f t="shared" si="2"/>
        <v>0</v>
      </c>
      <c r="E47" s="19">
        <f>Ф_2_1!H48+Ф_2_2!D45</f>
        <v>0</v>
      </c>
      <c r="F47" s="20"/>
      <c r="G47" s="20"/>
      <c r="H47" s="20"/>
      <c r="I47" s="20"/>
      <c r="J47" s="21">
        <f t="shared" si="3"/>
        <v>0</v>
      </c>
      <c r="K47" s="20"/>
      <c r="L47" s="20"/>
      <c r="M47" s="20"/>
      <c r="N47" s="20"/>
    </row>
    <row r="48" spans="1:14" ht="46.4" customHeight="1" x14ac:dyDescent="0.35">
      <c r="A48" s="126" t="s">
        <v>289</v>
      </c>
      <c r="B48" s="190" t="s">
        <v>290</v>
      </c>
      <c r="C48" s="19">
        <f t="shared" si="1"/>
        <v>0</v>
      </c>
      <c r="D48" s="19">
        <f t="shared" si="2"/>
        <v>0</v>
      </c>
      <c r="E48" s="19">
        <f>Ф_2_1!H49+Ф_2_2!D46</f>
        <v>0</v>
      </c>
      <c r="F48" s="20"/>
      <c r="G48" s="20"/>
      <c r="H48" s="20"/>
      <c r="I48" s="20"/>
      <c r="J48" s="21">
        <f t="shared" si="3"/>
        <v>0</v>
      </c>
      <c r="K48" s="20"/>
      <c r="L48" s="20"/>
      <c r="M48" s="20"/>
      <c r="N48" s="20"/>
    </row>
    <row r="49" spans="1:14" ht="61.75" customHeight="1" x14ac:dyDescent="0.35">
      <c r="A49" s="126" t="s">
        <v>291</v>
      </c>
      <c r="B49" s="190" t="s">
        <v>292</v>
      </c>
      <c r="C49" s="19">
        <f t="shared" si="1"/>
        <v>0</v>
      </c>
      <c r="D49" s="19">
        <f t="shared" si="2"/>
        <v>0</v>
      </c>
      <c r="E49" s="19">
        <f>Ф_2_1!H50+Ф_2_2!D47</f>
        <v>0</v>
      </c>
      <c r="F49" s="20"/>
      <c r="G49" s="20"/>
      <c r="H49" s="20"/>
      <c r="I49" s="20"/>
      <c r="J49" s="21">
        <f t="shared" si="3"/>
        <v>0</v>
      </c>
      <c r="K49" s="20"/>
      <c r="L49" s="20"/>
      <c r="M49" s="20"/>
      <c r="N49" s="20"/>
    </row>
    <row r="50" spans="1:14" x14ac:dyDescent="0.35">
      <c r="A50" s="126" t="s">
        <v>293</v>
      </c>
      <c r="B50" s="190" t="s">
        <v>294</v>
      </c>
      <c r="C50" s="19">
        <f t="shared" si="1"/>
        <v>0</v>
      </c>
      <c r="D50" s="19">
        <f t="shared" si="2"/>
        <v>0</v>
      </c>
      <c r="E50" s="19">
        <f>Ф_2_1!H51+Ф_2_2!D48</f>
        <v>0</v>
      </c>
      <c r="F50" s="20"/>
      <c r="G50" s="20"/>
      <c r="H50" s="20"/>
      <c r="I50" s="20"/>
      <c r="J50" s="21">
        <f t="shared" si="3"/>
        <v>0</v>
      </c>
      <c r="K50" s="20"/>
      <c r="L50" s="20"/>
      <c r="M50" s="20"/>
      <c r="N50" s="20"/>
    </row>
    <row r="51" spans="1:14" x14ac:dyDescent="0.35">
      <c r="A51" s="130" t="s">
        <v>354</v>
      </c>
      <c r="B51" s="188" t="s">
        <v>296</v>
      </c>
      <c r="C51" s="19">
        <f t="shared" si="1"/>
        <v>0</v>
      </c>
      <c r="D51" s="19">
        <f t="shared" si="2"/>
        <v>0</v>
      </c>
      <c r="E51" s="19">
        <f>Ф_2_1!H52+Ф_2_2!D49</f>
        <v>0</v>
      </c>
      <c r="F51" s="20"/>
      <c r="G51" s="20"/>
      <c r="H51" s="20"/>
      <c r="I51" s="20"/>
      <c r="J51" s="21">
        <f t="shared" si="3"/>
        <v>0</v>
      </c>
      <c r="K51" s="20"/>
      <c r="L51" s="20"/>
      <c r="M51" s="20"/>
      <c r="N51" s="20"/>
    </row>
    <row r="52" spans="1:14" x14ac:dyDescent="0.35">
      <c r="A52" s="130" t="s">
        <v>355</v>
      </c>
      <c r="B52" s="194" t="s">
        <v>306</v>
      </c>
      <c r="C52" s="19">
        <f t="shared" si="1"/>
        <v>129000311.81000002</v>
      </c>
      <c r="D52" s="19">
        <f t="shared" si="2"/>
        <v>129000311.81000003</v>
      </c>
      <c r="E52" s="19">
        <f>Ф_2_1!H57+Ф_2_2!D54</f>
        <v>129000311.81000003</v>
      </c>
      <c r="F52" s="21">
        <f>F19+F20-F21-F51</f>
        <v>0</v>
      </c>
      <c r="G52" s="21">
        <f>G19+G20-G21-G51</f>
        <v>0</v>
      </c>
      <c r="H52" s="21">
        <f>H19+H20-H21-H51</f>
        <v>0</v>
      </c>
      <c r="I52" s="21">
        <f>I19+I20-I21-I51</f>
        <v>0</v>
      </c>
      <c r="J52" s="21">
        <f t="shared" si="3"/>
        <v>-1.4901161193847656E-8</v>
      </c>
      <c r="K52" s="21">
        <f>K19+K20-K21-K51</f>
        <v>0</v>
      </c>
      <c r="L52" s="21">
        <f>L19+L20-L21-L51</f>
        <v>-1.4901161193847656E-8</v>
      </c>
      <c r="M52" s="21">
        <f>M19+M20-M21-M51</f>
        <v>0</v>
      </c>
      <c r="N52" s="21">
        <f>N19+N20-N21-N51</f>
        <v>0</v>
      </c>
    </row>
    <row r="53" spans="1:14" x14ac:dyDescent="0.35">
      <c r="M53" s="247"/>
      <c r="N53" s="247"/>
    </row>
    <row r="54" spans="1:14" x14ac:dyDescent="0.35">
      <c r="M54" s="247"/>
      <c r="N54" s="247"/>
    </row>
    <row r="55" spans="1:14" x14ac:dyDescent="0.35">
      <c r="M55" s="247"/>
      <c r="N55" s="247"/>
    </row>
    <row r="56" spans="1:14" x14ac:dyDescent="0.35">
      <c r="M56" s="247"/>
      <c r="N56" s="247"/>
    </row>
  </sheetData>
  <sheetProtection algorithmName="SHA-512" hashValue="0gjcvQ1GdnsCM7IpnOdaZ3QJ8tFavfrocJr6KexxPhf+48+dGLUt3u8H+a4Y+Wl6Bwjr6hxJCDrCGC5kGEVn4A==" saltValue="SoHzWGlVOfHCxDZfR1p/Nw==" spinCount="100000" sheet="1" objects="1" scenarios="1" formatColumns="0" formatRows="0"/>
  <mergeCells count="23">
    <mergeCell ref="A1:J1"/>
    <mergeCell ref="A12:K12"/>
    <mergeCell ref="C15:C17"/>
    <mergeCell ref="C3:K3"/>
    <mergeCell ref="A14:A17"/>
    <mergeCell ref="D4:K4"/>
    <mergeCell ref="E16:F16"/>
    <mergeCell ref="I10:J10"/>
    <mergeCell ref="A3:A5"/>
    <mergeCell ref="C14:N14"/>
    <mergeCell ref="G15:G17"/>
    <mergeCell ref="A2:J2"/>
    <mergeCell ref="I9:J9"/>
    <mergeCell ref="C4:C5"/>
    <mergeCell ref="B14:B17"/>
    <mergeCell ref="J15:N15"/>
    <mergeCell ref="H15:H17"/>
    <mergeCell ref="K16:N16"/>
    <mergeCell ref="D16:D17"/>
    <mergeCell ref="B3:B5"/>
    <mergeCell ref="I15:I17"/>
    <mergeCell ref="D15:F15"/>
    <mergeCell ref="J16:J17"/>
  </mergeCell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9"/>
  <sheetViews>
    <sheetView tabSelected="1" topLeftCell="A22" zoomScale="85" zoomScaleNormal="85" workbookViewId="0">
      <selection activeCell="H43" sqref="H43"/>
    </sheetView>
  </sheetViews>
  <sheetFormatPr defaultColWidth="8.81640625" defaultRowHeight="14.5" x14ac:dyDescent="0.35"/>
  <cols>
    <col min="1" max="1" width="107.1796875" style="245" customWidth="1"/>
    <col min="2" max="2" width="10" style="245" customWidth="1"/>
    <col min="3" max="3" width="20.54296875" style="245" customWidth="1"/>
    <col min="4" max="6" width="22.81640625" style="245" customWidth="1"/>
  </cols>
  <sheetData>
    <row r="1" spans="1:6" ht="93.75" customHeight="1" x14ac:dyDescent="0.35">
      <c r="A1" s="329" t="s">
        <v>356</v>
      </c>
      <c r="B1" s="330"/>
      <c r="C1" s="330"/>
      <c r="D1" s="330"/>
      <c r="E1" s="330"/>
      <c r="F1" s="330"/>
    </row>
    <row r="2" spans="1:6" ht="15.4" customHeight="1" thickBot="1" x14ac:dyDescent="0.4">
      <c r="A2" s="195" t="s">
        <v>40</v>
      </c>
      <c r="B2" s="196"/>
      <c r="C2" s="196"/>
      <c r="E2" s="197" t="s">
        <v>45</v>
      </c>
      <c r="F2" s="198">
        <v>45657</v>
      </c>
    </row>
    <row r="3" spans="1:6" x14ac:dyDescent="0.35">
      <c r="A3" s="331" t="s">
        <v>46</v>
      </c>
      <c r="B3" s="335" t="s">
        <v>47</v>
      </c>
      <c r="C3" s="333" t="s">
        <v>206</v>
      </c>
      <c r="D3" s="199" t="s">
        <v>357</v>
      </c>
      <c r="E3" s="200"/>
      <c r="F3" s="201"/>
    </row>
    <row r="4" spans="1:6" x14ac:dyDescent="0.35">
      <c r="A4" s="332"/>
      <c r="B4" s="336"/>
      <c r="C4" s="334"/>
      <c r="D4" s="202" t="s">
        <v>358</v>
      </c>
      <c r="E4" s="203" t="s">
        <v>359</v>
      </c>
      <c r="F4" s="204" t="s">
        <v>360</v>
      </c>
    </row>
    <row r="5" spans="1:6" ht="15" customHeight="1" thickBot="1" x14ac:dyDescent="0.4">
      <c r="A5" s="205">
        <v>1</v>
      </c>
      <c r="B5" s="206">
        <v>2</v>
      </c>
      <c r="C5" s="207">
        <v>3</v>
      </c>
      <c r="D5" s="208">
        <v>4</v>
      </c>
      <c r="E5" s="209">
        <v>5</v>
      </c>
      <c r="F5" s="206">
        <v>6</v>
      </c>
    </row>
    <row r="6" spans="1:6" x14ac:dyDescent="0.35">
      <c r="A6" s="210" t="s">
        <v>361</v>
      </c>
      <c r="B6" s="211" t="s">
        <v>330</v>
      </c>
      <c r="C6" s="22">
        <f t="shared" ref="C6:C39" si="0">SUM(D6:F6)</f>
        <v>716357800</v>
      </c>
      <c r="D6" s="23">
        <v>13988700</v>
      </c>
      <c r="E6" s="24">
        <v>575462600</v>
      </c>
      <c r="F6" s="25">
        <v>126906500</v>
      </c>
    </row>
    <row r="7" spans="1:6" x14ac:dyDescent="0.35">
      <c r="A7" s="212" t="s">
        <v>362</v>
      </c>
      <c r="B7" s="213" t="s">
        <v>333</v>
      </c>
      <c r="C7" s="26">
        <f t="shared" si="0"/>
        <v>587357488.18999994</v>
      </c>
      <c r="D7" s="27">
        <f>SUM(D8:D25)</f>
        <v>13988700</v>
      </c>
      <c r="E7" s="28">
        <f>SUM(E8:E25)</f>
        <v>488791545.91999996</v>
      </c>
      <c r="F7" s="29">
        <f>SUM(F8:F25)</f>
        <v>84577242.270000011</v>
      </c>
    </row>
    <row r="8" spans="1:6" ht="42.4" customHeight="1" x14ac:dyDescent="0.35">
      <c r="A8" s="214" t="s">
        <v>363</v>
      </c>
      <c r="B8" s="213" t="s">
        <v>334</v>
      </c>
      <c r="C8" s="26">
        <f t="shared" si="0"/>
        <v>14150254.52</v>
      </c>
      <c r="D8" s="30">
        <v>6126585</v>
      </c>
      <c r="E8" s="31">
        <v>6720840.5199999996</v>
      </c>
      <c r="F8" s="32">
        <v>1302829</v>
      </c>
    </row>
    <row r="9" spans="1:6" ht="42.4" customHeight="1" x14ac:dyDescent="0.35">
      <c r="A9" s="214" t="s">
        <v>364</v>
      </c>
      <c r="B9" s="213" t="s">
        <v>336</v>
      </c>
      <c r="C9" s="26">
        <f t="shared" si="0"/>
        <v>90823392.980000004</v>
      </c>
      <c r="D9" s="30">
        <v>0</v>
      </c>
      <c r="E9" s="31">
        <v>90823392.980000004</v>
      </c>
      <c r="F9" s="32">
        <v>0</v>
      </c>
    </row>
    <row r="10" spans="1:6" ht="28.4" customHeight="1" x14ac:dyDescent="0.35">
      <c r="A10" s="214" t="s">
        <v>365</v>
      </c>
      <c r="B10" s="213" t="s">
        <v>366</v>
      </c>
      <c r="C10" s="26">
        <f t="shared" si="0"/>
        <v>23128927.760000002</v>
      </c>
      <c r="D10" s="30">
        <v>0</v>
      </c>
      <c r="E10" s="31">
        <v>23128927.760000002</v>
      </c>
      <c r="F10" s="32">
        <v>0</v>
      </c>
    </row>
    <row r="11" spans="1:6" ht="42.4" customHeight="1" x14ac:dyDescent="0.35">
      <c r="A11" s="214" t="s">
        <v>367</v>
      </c>
      <c r="B11" s="213" t="s">
        <v>368</v>
      </c>
      <c r="C11" s="26">
        <f t="shared" si="0"/>
        <v>4043951.28</v>
      </c>
      <c r="D11" s="30">
        <v>148415</v>
      </c>
      <c r="E11" s="31">
        <v>0</v>
      </c>
      <c r="F11" s="32">
        <v>3895536.28</v>
      </c>
    </row>
    <row r="12" spans="1:6" ht="169.75" customHeight="1" x14ac:dyDescent="0.35">
      <c r="A12" s="214" t="s">
        <v>369</v>
      </c>
      <c r="B12" s="213" t="s">
        <v>370</v>
      </c>
      <c r="C12" s="26">
        <f t="shared" si="0"/>
        <v>47706014.579999998</v>
      </c>
      <c r="D12" s="30">
        <v>0</v>
      </c>
      <c r="E12" s="31">
        <v>2195275</v>
      </c>
      <c r="F12" s="32">
        <v>45510739.579999998</v>
      </c>
    </row>
    <row r="13" spans="1:6" ht="28.4" customHeight="1" x14ac:dyDescent="0.35">
      <c r="A13" s="214" t="s">
        <v>371</v>
      </c>
      <c r="B13" s="213" t="s">
        <v>372</v>
      </c>
      <c r="C13" s="26">
        <f t="shared" si="0"/>
        <v>315466617.29999995</v>
      </c>
      <c r="D13" s="30">
        <v>0</v>
      </c>
      <c r="E13" s="31">
        <v>315466617.29999995</v>
      </c>
      <c r="F13" s="32">
        <v>0</v>
      </c>
    </row>
    <row r="14" spans="1:6" ht="42.4" customHeight="1" x14ac:dyDescent="0.35">
      <c r="A14" s="214" t="s">
        <v>373</v>
      </c>
      <c r="B14" s="213" t="s">
        <v>374</v>
      </c>
      <c r="C14" s="26">
        <f t="shared" si="0"/>
        <v>1034000</v>
      </c>
      <c r="D14" s="30">
        <v>0</v>
      </c>
      <c r="E14" s="31">
        <v>1034000</v>
      </c>
      <c r="F14" s="32">
        <v>0</v>
      </c>
    </row>
    <row r="15" spans="1:6" ht="42.4" customHeight="1" x14ac:dyDescent="0.35">
      <c r="A15" s="214" t="s">
        <v>375</v>
      </c>
      <c r="B15" s="213" t="s">
        <v>376</v>
      </c>
      <c r="C15" s="26">
        <f t="shared" si="0"/>
        <v>0</v>
      </c>
      <c r="D15" s="30">
        <v>0</v>
      </c>
      <c r="E15" s="31">
        <v>0</v>
      </c>
      <c r="F15" s="32">
        <v>0</v>
      </c>
    </row>
    <row r="16" spans="1:6" ht="28.4" customHeight="1" x14ac:dyDescent="0.35">
      <c r="A16" s="214" t="s">
        <v>377</v>
      </c>
      <c r="B16" s="213" t="s">
        <v>378</v>
      </c>
      <c r="C16" s="26">
        <f t="shared" si="0"/>
        <v>0</v>
      </c>
      <c r="D16" s="30">
        <v>0</v>
      </c>
      <c r="E16" s="31">
        <v>0</v>
      </c>
      <c r="F16" s="32">
        <v>0</v>
      </c>
    </row>
    <row r="17" spans="1:39" x14ac:dyDescent="0.35">
      <c r="A17" s="214" t="s">
        <v>379</v>
      </c>
      <c r="B17" s="213" t="s">
        <v>380</v>
      </c>
      <c r="C17" s="26">
        <f t="shared" si="0"/>
        <v>0</v>
      </c>
      <c r="D17" s="30">
        <v>0</v>
      </c>
      <c r="E17" s="31">
        <v>0</v>
      </c>
      <c r="F17" s="32">
        <v>0</v>
      </c>
    </row>
    <row r="18" spans="1:39" ht="28.4" customHeight="1" x14ac:dyDescent="0.35">
      <c r="A18" s="214" t="s">
        <v>381</v>
      </c>
      <c r="B18" s="213" t="s">
        <v>382</v>
      </c>
      <c r="C18" s="26">
        <f t="shared" si="0"/>
        <v>2567960</v>
      </c>
      <c r="D18" s="30">
        <v>2567960</v>
      </c>
      <c r="E18" s="31">
        <v>0</v>
      </c>
      <c r="F18" s="32">
        <v>0</v>
      </c>
    </row>
    <row r="19" spans="1:39" ht="28.4" customHeight="1" x14ac:dyDescent="0.35">
      <c r="A19" s="214" t="s">
        <v>383</v>
      </c>
      <c r="B19" s="213" t="s">
        <v>384</v>
      </c>
      <c r="C19" s="26">
        <f t="shared" si="0"/>
        <v>0</v>
      </c>
      <c r="D19" s="30">
        <v>0</v>
      </c>
      <c r="E19" s="31">
        <v>0</v>
      </c>
      <c r="F19" s="32">
        <v>0</v>
      </c>
    </row>
    <row r="20" spans="1:39" x14ac:dyDescent="0.35">
      <c r="A20" s="214" t="s">
        <v>385</v>
      </c>
      <c r="B20" s="213" t="s">
        <v>386</v>
      </c>
      <c r="C20" s="26">
        <f t="shared" si="0"/>
        <v>5100380</v>
      </c>
      <c r="D20" s="30">
        <v>0</v>
      </c>
      <c r="E20" s="31">
        <v>5100380</v>
      </c>
      <c r="F20" s="32">
        <v>0</v>
      </c>
    </row>
    <row r="21" spans="1:39" x14ac:dyDescent="0.35">
      <c r="A21" s="214" t="s">
        <v>387</v>
      </c>
      <c r="B21" s="213" t="s">
        <v>388</v>
      </c>
      <c r="C21" s="26">
        <f t="shared" si="0"/>
        <v>33868137.410000011</v>
      </c>
      <c r="D21" s="30">
        <v>0</v>
      </c>
      <c r="E21" s="31">
        <v>0</v>
      </c>
      <c r="F21" s="32">
        <v>33868137.410000011</v>
      </c>
    </row>
    <row r="22" spans="1:39" ht="28.4" customHeight="1" x14ac:dyDescent="0.35">
      <c r="A22" s="214" t="s">
        <v>389</v>
      </c>
      <c r="B22" s="213" t="s">
        <v>390</v>
      </c>
      <c r="C22" s="26">
        <f t="shared" si="0"/>
        <v>14378592.359999999</v>
      </c>
      <c r="D22" s="30">
        <v>0</v>
      </c>
      <c r="E22" s="31">
        <v>14378592.359999999</v>
      </c>
      <c r="F22" s="32">
        <v>0</v>
      </c>
    </row>
    <row r="23" spans="1:39" x14ac:dyDescent="0.35">
      <c r="A23" s="214" t="s">
        <v>391</v>
      </c>
      <c r="B23" s="213" t="s">
        <v>392</v>
      </c>
      <c r="C23" s="26">
        <f t="shared" si="0"/>
        <v>30955520</v>
      </c>
      <c r="D23" s="30">
        <v>2612000</v>
      </c>
      <c r="E23" s="31">
        <v>28343520</v>
      </c>
      <c r="F23" s="32">
        <v>0</v>
      </c>
    </row>
    <row r="24" spans="1:39" ht="28.4" customHeight="1" x14ac:dyDescent="0.35">
      <c r="A24" s="214" t="s">
        <v>393</v>
      </c>
      <c r="B24" s="213" t="s">
        <v>394</v>
      </c>
      <c r="C24" s="26">
        <f t="shared" si="0"/>
        <v>2533740</v>
      </c>
      <c r="D24" s="30">
        <v>2533740</v>
      </c>
      <c r="E24" s="31">
        <v>0</v>
      </c>
      <c r="F24" s="32">
        <v>0</v>
      </c>
    </row>
    <row r="25" spans="1:39" ht="15" customHeight="1" thickBot="1" x14ac:dyDescent="0.4">
      <c r="A25" s="215" t="s">
        <v>395</v>
      </c>
      <c r="B25" s="216" t="s">
        <v>396</v>
      </c>
      <c r="C25" s="33">
        <f t="shared" si="0"/>
        <v>1600000</v>
      </c>
      <c r="D25" s="34">
        <v>0</v>
      </c>
      <c r="E25" s="35">
        <v>1600000</v>
      </c>
      <c r="F25" s="36">
        <v>0</v>
      </c>
    </row>
    <row r="26" spans="1:39" x14ac:dyDescent="0.35">
      <c r="A26" s="217" t="s">
        <v>397</v>
      </c>
      <c r="B26" s="218" t="s">
        <v>398</v>
      </c>
      <c r="C26" s="61">
        <f t="shared" si="0"/>
        <v>129000311.81000003</v>
      </c>
      <c r="D26" s="62">
        <f>D6-D7</f>
        <v>0</v>
      </c>
      <c r="E26" s="62">
        <f>E6-E7</f>
        <v>86671054.080000043</v>
      </c>
      <c r="F26" s="63">
        <f>F6-F7</f>
        <v>42329257.729999989</v>
      </c>
    </row>
    <row r="27" spans="1:39" s="219" customFormat="1" ht="15" customHeight="1" thickBot="1" x14ac:dyDescent="0.4">
      <c r="A27" s="226" t="s">
        <v>399</v>
      </c>
      <c r="B27" s="227" t="s">
        <v>400</v>
      </c>
      <c r="C27" s="67">
        <f t="shared" si="0"/>
        <v>94756197.240000039</v>
      </c>
      <c r="D27" s="64">
        <v>0</v>
      </c>
      <c r="E27" s="65">
        <v>86671054.080000043</v>
      </c>
      <c r="F27" s="66">
        <v>8085143.1600000001</v>
      </c>
    </row>
    <row r="28" spans="1:39" ht="28.4" customHeight="1" x14ac:dyDescent="0.35">
      <c r="A28" s="220" t="s">
        <v>401</v>
      </c>
      <c r="B28" s="221" t="s">
        <v>402</v>
      </c>
      <c r="C28" s="37">
        <f t="shared" si="0"/>
        <v>50346699.07</v>
      </c>
      <c r="D28" s="38">
        <f>D29+D30</f>
        <v>0</v>
      </c>
      <c r="E28" s="38">
        <f>E29+E30</f>
        <v>50346699.07</v>
      </c>
      <c r="F28" s="38">
        <f>F29+F30</f>
        <v>0</v>
      </c>
    </row>
    <row r="29" spans="1:39" ht="28.4" customHeight="1" x14ac:dyDescent="0.35">
      <c r="A29" s="222" t="s">
        <v>403</v>
      </c>
      <c r="B29" s="223" t="s">
        <v>404</v>
      </c>
      <c r="C29" s="39">
        <f t="shared" si="0"/>
        <v>50346699.07</v>
      </c>
      <c r="D29" s="30">
        <v>0</v>
      </c>
      <c r="E29" s="30">
        <v>50346699.07</v>
      </c>
      <c r="F29" s="30">
        <v>0</v>
      </c>
    </row>
    <row r="30" spans="1:39" x14ac:dyDescent="0.35">
      <c r="A30" s="222" t="s">
        <v>405</v>
      </c>
      <c r="B30" s="223" t="s">
        <v>406</v>
      </c>
      <c r="C30" s="39">
        <f t="shared" si="0"/>
        <v>0</v>
      </c>
      <c r="D30" s="30">
        <v>0</v>
      </c>
      <c r="E30" s="30">
        <v>0</v>
      </c>
      <c r="F30" s="30">
        <v>0</v>
      </c>
      <c r="AM30" s="224"/>
    </row>
    <row r="31" spans="1:39" ht="28.4" customHeight="1" x14ac:dyDescent="0.35">
      <c r="A31" s="222" t="s">
        <v>407</v>
      </c>
      <c r="B31" s="223" t="s">
        <v>408</v>
      </c>
      <c r="C31" s="39">
        <f t="shared" si="0"/>
        <v>4</v>
      </c>
      <c r="D31" s="30">
        <v>0</v>
      </c>
      <c r="E31" s="30">
        <v>4</v>
      </c>
      <c r="F31" s="30">
        <v>0</v>
      </c>
    </row>
    <row r="32" spans="1:39" x14ac:dyDescent="0.35">
      <c r="A32" s="222" t="s">
        <v>409</v>
      </c>
      <c r="B32" s="223" t="s">
        <v>410</v>
      </c>
      <c r="C32" s="39">
        <f t="shared" si="0"/>
        <v>0</v>
      </c>
      <c r="D32" s="30">
        <v>0</v>
      </c>
      <c r="E32" s="30">
        <v>0</v>
      </c>
      <c r="F32" s="30">
        <v>0</v>
      </c>
    </row>
    <row r="33" spans="1:6" x14ac:dyDescent="0.35">
      <c r="A33" s="222" t="s">
        <v>411</v>
      </c>
      <c r="B33" s="223" t="s">
        <v>412</v>
      </c>
      <c r="C33" s="39">
        <f t="shared" si="0"/>
        <v>0</v>
      </c>
      <c r="D33" s="30">
        <v>0</v>
      </c>
      <c r="E33" s="30">
        <v>0</v>
      </c>
      <c r="F33" s="30">
        <v>0</v>
      </c>
    </row>
    <row r="34" spans="1:6" x14ac:dyDescent="0.35">
      <c r="A34" s="225" t="s">
        <v>413</v>
      </c>
      <c r="B34" s="223" t="s">
        <v>414</v>
      </c>
      <c r="C34" s="39">
        <f t="shared" si="0"/>
        <v>0</v>
      </c>
      <c r="D34" s="38">
        <f>D35+D36</f>
        <v>0</v>
      </c>
      <c r="E34" s="38">
        <f>E35+E36</f>
        <v>0</v>
      </c>
      <c r="F34" s="38">
        <f>F35+F36</f>
        <v>0</v>
      </c>
    </row>
    <row r="35" spans="1:6" ht="28.4" customHeight="1" x14ac:dyDescent="0.35">
      <c r="A35" s="222" t="s">
        <v>403</v>
      </c>
      <c r="B35" s="223" t="s">
        <v>415</v>
      </c>
      <c r="C35" s="39">
        <f t="shared" si="0"/>
        <v>0</v>
      </c>
      <c r="D35" s="30">
        <v>0</v>
      </c>
      <c r="E35" s="30">
        <v>0</v>
      </c>
      <c r="F35" s="30">
        <v>0</v>
      </c>
    </row>
    <row r="36" spans="1:6" x14ac:dyDescent="0.35">
      <c r="A36" s="222" t="s">
        <v>309</v>
      </c>
      <c r="B36" s="223" t="s">
        <v>416</v>
      </c>
      <c r="C36" s="39">
        <f t="shared" si="0"/>
        <v>0</v>
      </c>
      <c r="D36" s="30">
        <v>0</v>
      </c>
      <c r="E36" s="30">
        <v>0</v>
      </c>
      <c r="F36" s="30">
        <v>0</v>
      </c>
    </row>
    <row r="37" spans="1:6" ht="28.4" customHeight="1" x14ac:dyDescent="0.35">
      <c r="A37" s="222" t="s">
        <v>407</v>
      </c>
      <c r="B37" s="223" t="s">
        <v>417</v>
      </c>
      <c r="C37" s="39">
        <f t="shared" si="0"/>
        <v>0</v>
      </c>
      <c r="D37" s="30">
        <v>0</v>
      </c>
      <c r="E37" s="30">
        <v>0</v>
      </c>
      <c r="F37" s="30">
        <v>0</v>
      </c>
    </row>
    <row r="38" spans="1:6" x14ac:dyDescent="0.35">
      <c r="A38" s="222" t="s">
        <v>418</v>
      </c>
      <c r="B38" s="223" t="s">
        <v>419</v>
      </c>
      <c r="C38" s="39">
        <f t="shared" si="0"/>
        <v>0</v>
      </c>
      <c r="D38" s="30">
        <v>0</v>
      </c>
      <c r="E38" s="30">
        <v>0</v>
      </c>
      <c r="F38" s="30">
        <v>0</v>
      </c>
    </row>
    <row r="39" spans="1:6" x14ac:dyDescent="0.35">
      <c r="A39" s="222" t="s">
        <v>420</v>
      </c>
      <c r="B39" s="223" t="s">
        <v>421</v>
      </c>
      <c r="C39" s="39">
        <f t="shared" si="0"/>
        <v>0</v>
      </c>
      <c r="D39" s="30">
        <v>0</v>
      </c>
      <c r="E39" s="30">
        <v>0</v>
      </c>
      <c r="F39" s="30">
        <v>0</v>
      </c>
    </row>
  </sheetData>
  <sheetProtection algorithmName="SHA-512" hashValue="y6rXygkt1zA6Cn69Dutwq2kMc4tiiIgtt8eqIlHUjCOhYNCgCbQGj6CEP/iH8VGY05h7HI1XWIDonSGE9U0GkA==" saltValue="EQu02uaf/fT7vMmcRLPaOg==" spinCount="100000" sheet="1" objects="1" scenarios="1" formatColumns="0" formatRows="0"/>
  <mergeCells count="4">
    <mergeCell ref="A1:F1"/>
    <mergeCell ref="A3:A4"/>
    <mergeCell ref="C3:C4"/>
    <mergeCell ref="B3:B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zoomScale="85" zoomScaleNormal="85" workbookViewId="0">
      <selection activeCell="E23" sqref="E23"/>
    </sheetView>
  </sheetViews>
  <sheetFormatPr defaultColWidth="8.81640625" defaultRowHeight="14.5" x14ac:dyDescent="0.35"/>
  <cols>
    <col min="1" max="1" width="107.1796875" style="245" customWidth="1"/>
    <col min="2" max="2" width="10" style="245" customWidth="1"/>
    <col min="3" max="3" width="33.26953125" style="245" customWidth="1"/>
  </cols>
  <sheetData>
    <row r="1" spans="1:3" ht="93.75" customHeight="1" x14ac:dyDescent="0.35">
      <c r="A1" s="337" t="s">
        <v>422</v>
      </c>
      <c r="B1" s="330"/>
      <c r="C1" s="330"/>
    </row>
    <row r="2" spans="1:3" ht="15" customHeight="1" x14ac:dyDescent="0.35">
      <c r="B2" s="197" t="s">
        <v>45</v>
      </c>
      <c r="C2" s="198">
        <v>45657</v>
      </c>
    </row>
    <row r="3" spans="1:3" s="224" customFormat="1" ht="15" customHeight="1" thickBot="1" x14ac:dyDescent="0.4">
      <c r="A3" s="195" t="s">
        <v>43</v>
      </c>
      <c r="B3" s="228"/>
      <c r="C3" s="228"/>
    </row>
    <row r="4" spans="1:3" x14ac:dyDescent="0.35">
      <c r="A4" s="331" t="s">
        <v>46</v>
      </c>
      <c r="B4" s="338" t="s">
        <v>47</v>
      </c>
      <c r="C4" s="246" t="s">
        <v>357</v>
      </c>
    </row>
    <row r="5" spans="1:3" x14ac:dyDescent="0.35">
      <c r="A5" s="332"/>
      <c r="B5" s="339"/>
      <c r="C5" s="229" t="s">
        <v>358</v>
      </c>
    </row>
    <row r="6" spans="1:3" ht="15" customHeight="1" thickBot="1" x14ac:dyDescent="0.4">
      <c r="A6" s="205">
        <v>1</v>
      </c>
      <c r="B6" s="230">
        <v>2</v>
      </c>
      <c r="C6" s="207">
        <v>3</v>
      </c>
    </row>
    <row r="7" spans="1:3" x14ac:dyDescent="0.35">
      <c r="A7" s="210" t="s">
        <v>361</v>
      </c>
      <c r="B7" s="231" t="s">
        <v>330</v>
      </c>
      <c r="C7" s="40"/>
    </row>
    <row r="8" spans="1:3" x14ac:dyDescent="0.35">
      <c r="A8" s="212" t="s">
        <v>362</v>
      </c>
      <c r="B8" s="232" t="s">
        <v>333</v>
      </c>
      <c r="C8" s="41">
        <f>SUM(C9:C20)</f>
        <v>0</v>
      </c>
    </row>
    <row r="9" spans="1:3" ht="42.4" customHeight="1" x14ac:dyDescent="0.35">
      <c r="A9" s="214" t="s">
        <v>423</v>
      </c>
      <c r="B9" s="232" t="s">
        <v>334</v>
      </c>
      <c r="C9" s="42"/>
    </row>
    <row r="10" spans="1:3" ht="42.4" customHeight="1" x14ac:dyDescent="0.35">
      <c r="A10" s="214" t="s">
        <v>424</v>
      </c>
      <c r="B10" s="232" t="s">
        <v>336</v>
      </c>
      <c r="C10" s="42"/>
    </row>
    <row r="11" spans="1:3" ht="28.4" customHeight="1" x14ac:dyDescent="0.35">
      <c r="A11" s="214" t="s">
        <v>425</v>
      </c>
      <c r="B11" s="232" t="s">
        <v>366</v>
      </c>
      <c r="C11" s="42"/>
    </row>
    <row r="12" spans="1:3" ht="28.4" customHeight="1" x14ac:dyDescent="0.35">
      <c r="A12" s="214" t="s">
        <v>426</v>
      </c>
      <c r="B12" s="232" t="s">
        <v>368</v>
      </c>
      <c r="C12" s="42"/>
    </row>
    <row r="13" spans="1:3" ht="42.4" customHeight="1" x14ac:dyDescent="0.35">
      <c r="A13" s="214" t="s">
        <v>427</v>
      </c>
      <c r="B13" s="232" t="s">
        <v>370</v>
      </c>
      <c r="C13" s="42"/>
    </row>
    <row r="14" spans="1:3" ht="141.4" customHeight="1" x14ac:dyDescent="0.35">
      <c r="A14" s="214" t="s">
        <v>428</v>
      </c>
      <c r="B14" s="232" t="s">
        <v>372</v>
      </c>
      <c r="C14" s="42"/>
    </row>
    <row r="15" spans="1:3" ht="42.4" customHeight="1" x14ac:dyDescent="0.35">
      <c r="A15" s="214" t="s">
        <v>429</v>
      </c>
      <c r="B15" s="232" t="s">
        <v>374</v>
      </c>
      <c r="C15" s="42"/>
    </row>
    <row r="16" spans="1:3" x14ac:dyDescent="0.35">
      <c r="A16" s="214" t="s">
        <v>430</v>
      </c>
      <c r="B16" s="232" t="s">
        <v>376</v>
      </c>
      <c r="C16" s="42"/>
    </row>
    <row r="17" spans="1:3" x14ac:dyDescent="0.35">
      <c r="A17" s="214" t="s">
        <v>431</v>
      </c>
      <c r="B17" s="232" t="s">
        <v>378</v>
      </c>
      <c r="C17" s="42"/>
    </row>
    <row r="18" spans="1:3" x14ac:dyDescent="0.35">
      <c r="A18" s="214" t="s">
        <v>432</v>
      </c>
      <c r="B18" s="232" t="s">
        <v>380</v>
      </c>
      <c r="C18" s="42"/>
    </row>
    <row r="19" spans="1:3" x14ac:dyDescent="0.35">
      <c r="A19" s="214" t="s">
        <v>433</v>
      </c>
      <c r="B19" s="232" t="s">
        <v>382</v>
      </c>
      <c r="C19" s="42"/>
    </row>
    <row r="20" spans="1:3" ht="43" customHeight="1" thickBot="1" x14ac:dyDescent="0.4">
      <c r="A20" s="215" t="s">
        <v>434</v>
      </c>
      <c r="B20" s="233" t="s">
        <v>384</v>
      </c>
      <c r="C20" s="43"/>
    </row>
    <row r="21" spans="1:3" s="234" customFormat="1" x14ac:dyDescent="0.35">
      <c r="A21" s="217" t="s">
        <v>397</v>
      </c>
      <c r="B21" s="218" t="s">
        <v>386</v>
      </c>
      <c r="C21" s="61">
        <f>C7-C8</f>
        <v>0</v>
      </c>
    </row>
    <row r="22" spans="1:3" s="234" customFormat="1" x14ac:dyDescent="0.35">
      <c r="A22" s="235" t="s">
        <v>399</v>
      </c>
      <c r="B22" s="79" t="s">
        <v>435</v>
      </c>
      <c r="C22" s="44"/>
    </row>
    <row r="23" spans="1:3" s="234" customFormat="1" ht="28.4" customHeight="1" x14ac:dyDescent="0.35">
      <c r="A23" s="236" t="s">
        <v>436</v>
      </c>
      <c r="B23" s="237" t="s">
        <v>388</v>
      </c>
      <c r="C23" s="38">
        <f>C24+C25</f>
        <v>0</v>
      </c>
    </row>
    <row r="24" spans="1:3" s="234" customFormat="1" ht="28.4" customHeight="1" x14ac:dyDescent="0.35">
      <c r="A24" s="238" t="s">
        <v>403</v>
      </c>
      <c r="B24" s="239" t="s">
        <v>390</v>
      </c>
      <c r="C24" s="44"/>
    </row>
    <row r="25" spans="1:3" s="234" customFormat="1" x14ac:dyDescent="0.35">
      <c r="A25" s="238" t="s">
        <v>405</v>
      </c>
      <c r="B25" s="239" t="s">
        <v>392</v>
      </c>
      <c r="C25" s="44"/>
    </row>
    <row r="26" spans="1:3" s="234" customFormat="1" ht="28.4" customHeight="1" x14ac:dyDescent="0.35">
      <c r="A26" s="238" t="s">
        <v>407</v>
      </c>
      <c r="B26" s="239" t="s">
        <v>394</v>
      </c>
      <c r="C26" s="45"/>
    </row>
    <row r="27" spans="1:3" s="234" customFormat="1" x14ac:dyDescent="0.35">
      <c r="A27" s="238" t="s">
        <v>409</v>
      </c>
      <c r="B27" s="239" t="s">
        <v>396</v>
      </c>
      <c r="C27" s="45"/>
    </row>
    <row r="28" spans="1:3" s="234" customFormat="1" x14ac:dyDescent="0.35">
      <c r="A28" s="238" t="s">
        <v>411</v>
      </c>
      <c r="B28" s="239" t="s">
        <v>398</v>
      </c>
      <c r="C28" s="45"/>
    </row>
    <row r="29" spans="1:3" x14ac:dyDescent="0.35">
      <c r="A29" s="240" t="s">
        <v>437</v>
      </c>
      <c r="B29" s="239" t="s">
        <v>402</v>
      </c>
      <c r="C29" s="38">
        <f>C30+C31</f>
        <v>0</v>
      </c>
    </row>
    <row r="30" spans="1:3" ht="28.4" customHeight="1" x14ac:dyDescent="0.35">
      <c r="A30" s="238" t="s">
        <v>403</v>
      </c>
      <c r="B30" s="239" t="s">
        <v>404</v>
      </c>
      <c r="C30" s="44"/>
    </row>
    <row r="31" spans="1:3" x14ac:dyDescent="0.35">
      <c r="A31" s="238" t="s">
        <v>309</v>
      </c>
      <c r="B31" s="239" t="s">
        <v>406</v>
      </c>
      <c r="C31" s="44"/>
    </row>
    <row r="32" spans="1:3" ht="28.4" customHeight="1" x14ac:dyDescent="0.35">
      <c r="A32" s="238" t="s">
        <v>407</v>
      </c>
      <c r="B32" s="239" t="s">
        <v>408</v>
      </c>
      <c r="C32" s="45"/>
    </row>
    <row r="33" spans="1:3" x14ac:dyDescent="0.35">
      <c r="A33" s="238" t="s">
        <v>418</v>
      </c>
      <c r="B33" s="239" t="s">
        <v>410</v>
      </c>
      <c r="C33" s="45"/>
    </row>
    <row r="34" spans="1:3" x14ac:dyDescent="0.35">
      <c r="A34" s="238" t="s">
        <v>420</v>
      </c>
      <c r="B34" s="239" t="s">
        <v>412</v>
      </c>
      <c r="C34" s="45"/>
    </row>
  </sheetData>
  <sheetProtection algorithmName="SHA-512" hashValue="YJaQ4IRZVC6LzklyAooQMAw0+Y8e7dwzgy2bs4DfOzo6A8UEeVyJHmy40P8U7Xthif9xmiRl3MOyXN+Xwrkhtg==" saltValue="XT5OzBwTHF8riVnIZLJU4A==" spinCount="100000" sheet="1" objects="1" scenarios="1" formatColumns="0" formatRows="0"/>
  <mergeCells count="3">
    <mergeCell ref="A1:C1"/>
    <mergeCell ref="A4:A5"/>
    <mergeCell ref="B4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Титул</vt:lpstr>
      <vt:lpstr>Содержание</vt:lpstr>
      <vt:lpstr>Ф_1</vt:lpstr>
      <vt:lpstr>Ф_2_1</vt:lpstr>
      <vt:lpstr>Ф_2_2</vt:lpstr>
      <vt:lpstr>Ф_2_3</vt:lpstr>
      <vt:lpstr>Ф_3</vt:lpstr>
      <vt:lpstr>Ф_3_ДВ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 Волок</dc:creator>
  <cp:lastModifiedBy>Пчелина Екатерина Игоревна</cp:lastModifiedBy>
  <cp:lastPrinted>2025-01-27T09:18:50Z</cp:lastPrinted>
  <dcterms:created xsi:type="dcterms:W3CDTF">2024-09-17T11:31:26Z</dcterms:created>
  <dcterms:modified xsi:type="dcterms:W3CDTF">2025-01-27T16:43:29Z</dcterms:modified>
</cp:coreProperties>
</file>